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externalReferences>
    <externalReference r:id="rId9"/>
  </externalReferences>
  <definedNames>
    <definedName name="_xlnm.Print_Area" localSheetId="1">'BS'!$A$1:$J$156</definedName>
    <definedName name="_xlnm.Print_Area" localSheetId="4">'PK'!$A$1:$N$40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<sst xmlns="http://schemas.openxmlformats.org/spreadsheetml/2006/main" count="903" uniqueCount="693">
  <si>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</si>
  <si>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</si>
  <si>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</si>
  <si>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</si>
  <si>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</si>
  <si>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</si>
  <si>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</si>
  <si>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</si>
  <si>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</si>
  <si>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</si>
  <si>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</si>
  <si>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</si>
  <si>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</si>
  <si>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</si>
  <si>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</si>
  <si>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</si>
  <si>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</si>
  <si>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</si>
  <si>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</si>
  <si>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</si>
  <si>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</si>
  <si>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</si>
  <si>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</si>
  <si>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</si>
  <si>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</si>
  <si>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</si>
  <si>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</si>
  <si>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</si>
  <si>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</si>
  <si>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</si>
  <si>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</si>
  <si>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</si>
  <si>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</si>
  <si>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</si>
  <si>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</si>
  <si>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</si>
  <si>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</si>
  <si>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</si>
  <si>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</si>
  <si>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</si>
  <si>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</si>
  <si>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</si>
  <si>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</si>
  <si>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</si>
  <si>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</si>
  <si>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</si>
  <si>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</si>
  <si>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</si>
  <si>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</si>
  <si>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</si>
  <si>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</si>
  <si>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</si>
  <si>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</si>
  <si>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</si>
  <si>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</si>
  <si>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</si>
  <si>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</si>
  <si>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</si>
  <si>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</si>
  <si>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</si>
  <si>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</si>
  <si>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</si>
  <si>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</si>
  <si>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</si>
  <si>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</si>
  <si>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</si>
  <si>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</si>
  <si>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</si>
  <si>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</si>
  <si>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</si>
  <si>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</si>
  <si>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</si>
  <si>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</si>
  <si>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</si>
  <si>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</si>
  <si>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</si>
  <si>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</si>
  <si>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</si>
  <si>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</si>
  <si>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</si>
  <si>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</si>
  <si>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</si>
  <si>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</si>
  <si>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</si>
  <si>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</si>
  <si>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</si>
  <si>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</si>
  <si>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</si>
  <si>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</si>
  <si>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</si>
  <si>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</si>
  <si>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</si>
  <si>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</si>
  <si>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</si>
  <si>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</si>
  <si>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</si>
  <si>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</si>
  <si>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</si>
  <si>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</si>
  <si>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</si>
  <si>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</si>
  <si>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</si>
  <si>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</si>
  <si>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</si>
  <si>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</si>
  <si>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</si>
  <si>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</si>
  <si>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</si>
  <si>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</si>
  <si>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</si>
  <si>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</si>
  <si>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</si>
  <si>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</si>
  <si>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</si>
  <si>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</si>
  <si>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</si>
  <si>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</si>
  <si>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</si>
  <si>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</si>
  <si>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</si>
  <si>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</si>
  <si>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</si>
  <si>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</si>
  <si>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</si>
  <si>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</si>
  <si>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</si>
  <si>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</si>
  <si>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</si>
  <si>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</si>
  <si>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</si>
  <si>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</si>
  <si>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</si>
  <si>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</si>
  <si>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</si>
  <si>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</si>
  <si>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</si>
  <si>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</si>
  <si>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</si>
  <si>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</si>
  <si>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</si>
  <si>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</si>
  <si>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</si>
  <si>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</si>
  <si>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</si>
  <si>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</si>
  <si>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</si>
  <si>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</si>
  <si>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</si>
  <si>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</si>
  <si>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</si>
  <si>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</si>
  <si>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</si>
  <si>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</si>
  <si>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</si>
  <si>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</si>
  <si>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</si>
  <si>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</si>
  <si>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</si>
  <si>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</si>
  <si>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</si>
  <si>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</si>
  <si>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</si>
  <si>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</si>
  <si>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</si>
  <si>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</si>
  <si>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</si>
  <si>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</si>
  <si>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</si>
  <si>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</si>
  <si>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</si>
  <si>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</si>
  <si>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</si>
  <si>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</si>
  <si>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</si>
  <si>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</si>
  <si>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</si>
  <si>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</si>
  <si>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</si>
  <si>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</si>
  <si>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</si>
  <si>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</si>
  <si>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</si>
  <si>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</si>
  <si>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</si>
  <si>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</si>
  <si>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</si>
  <si>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</si>
  <si>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</si>
  <si>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</si>
  <si>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</si>
  <si>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</si>
  <si>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</si>
  <si>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</si>
  <si>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</si>
  <si>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</si>
  <si>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</si>
  <si>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</si>
  <si>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</si>
  <si>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</si>
  <si>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</si>
  <si>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</si>
  <si>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</si>
  <si>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</si>
  <si>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</si>
  <si>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</si>
  <si>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</si>
  <si>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</si>
  <si>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</si>
  <si>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</si>
  <si>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</si>
  <si>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</si>
  <si>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</si>
  <si>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</si>
  <si>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</si>
  <si>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</si>
  <si>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</si>
  <si>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</si>
  <si>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</si>
  <si>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</si>
  <si>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</si>
  <si>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</si>
  <si>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</si>
  <si>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</si>
  <si>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</si>
  <si>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</si>
  <si>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</si>
  <si>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</si>
  <si>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</si>
  <si>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</si>
  <si>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</si>
  <si>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</si>
  <si>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</si>
  <si>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</si>
  <si>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</si>
  <si>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</si>
  <si>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</si>
  <si>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</si>
  <si>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</si>
  <si>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</si>
  <si>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</si>
  <si>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</si>
  <si>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</si>
  <si>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</si>
  <si>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</si>
  <si>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</si>
  <si>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</si>
  <si>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</si>
  <si>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</si>
  <si>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</si>
  <si>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</si>
  <si>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</si>
  <si>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</si>
  <si>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</si>
  <si>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</si>
  <si>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</si>
  <si>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</si>
  <si>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</si>
  <si>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</si>
  <si>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</si>
  <si>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</si>
  <si>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</si>
  <si>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</si>
  <si>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</si>
  <si>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</si>
  <si>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</si>
  <si>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</si>
  <si>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</si>
  <si>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</si>
  <si>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</si>
  <si>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</si>
  <si>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</si>
  <si>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</si>
  <si>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</si>
  <si>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</si>
  <si>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</si>
  <si>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</si>
  <si>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</si>
  <si>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</si>
  <si>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</si>
  <si>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</si>
  <si>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</si>
  <si>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</si>
  <si>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</si>
  <si>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</si>
  <si>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</si>
  <si>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</si>
  <si>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</si>
  <si>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</si>
  <si>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</si>
  <si>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</si>
  <si>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</si>
  <si>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</si>
  <si>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</si>
  <si>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</si>
  <si>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</si>
  <si>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</si>
  <si>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</si>
  <si>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</si>
  <si>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</si>
  <si>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</si>
  <si>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</si>
  <si>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</si>
  <si>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</si>
  <si>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</si>
  <si>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</si>
  <si>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</si>
  <si>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</si>
  <si>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</si>
  <si>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</si>
  <si>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</si>
  <si>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</si>
  <si>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</si>
  <si>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</si>
  <si>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</si>
  <si>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</si>
  <si>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</si>
  <si>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</si>
  <si>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</si>
  <si>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</si>
  <si>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</si>
  <si>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</si>
  <si>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</si>
  <si>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</si>
  <si>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</si>
  <si>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</si>
  <si>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</si>
  <si>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</si>
  <si>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</si>
  <si>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</si>
  <si>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</si>
  <si>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</si>
  <si>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</si>
  <si>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</si>
  <si>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</si>
  <si>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</si>
  <si>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</si>
  <si>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</si>
  <si>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</si>
  <si>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</si>
  <si>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</si>
  <si>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</si>
  <si>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</si>
  <si>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</si>
  <si>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</si>
  <si>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</si>
  <si>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</si>
  <si>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</si>
  <si>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</si>
  <si>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</si>
  <si>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</si>
  <si>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</si>
  <si>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</si>
  <si>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</si>
  <si>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</si>
  <si>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</si>
  <si>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</si>
  <si>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</si>
  <si>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</si>
  <si>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</si>
  <si>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</si>
  <si>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</si>
  <si>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</si>
  <si>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</si>
  <si>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</si>
  <si>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</si>
  <si>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</si>
  <si>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</si>
  <si>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</si>
  <si>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</si>
  <si>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</si>
  <si>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</si>
  <si>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</si>
  <si>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</si>
  <si>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</si>
  <si>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</si>
  <si>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</si>
  <si>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</si>
  <si>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</si>
  <si>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</si>
  <si>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</si>
  <si>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</si>
  <si>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</si>
  <si>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</si>
  <si>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</si>
  <si>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</si>
  <si>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</si>
  <si>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</si>
  <si>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</si>
  <si>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</si>
  <si>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</si>
  <si>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</si>
  <si>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</si>
  <si>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</si>
  <si>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</si>
  <si>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</si>
  <si>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</si>
  <si>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</si>
  <si>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</si>
  <si>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</si>
  <si>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</si>
  <si>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</si>
  <si>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</si>
  <si>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</si>
  <si>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</si>
  <si>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</si>
  <si>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</si>
  <si>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</si>
  <si>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</si>
  <si>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</si>
  <si>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</si>
  <si>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</si>
  <si>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</si>
  <si>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</si>
  <si>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</si>
  <si>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</si>
  <si>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</si>
  <si>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</si>
  <si>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</si>
  <si>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</si>
  <si>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</si>
  <si>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</si>
  <si>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</si>
  <si>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</si>
  <si>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</si>
  <si>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</si>
  <si>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</si>
  <si>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</si>
  <si>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</si>
  <si>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</si>
  <si>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</si>
  <si>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</si>
  <si>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</si>
  <si>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</si>
  <si>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</si>
  <si>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</si>
  <si>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</si>
  <si>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</si>
  <si>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</si>
  <si>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</si>
  <si>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</si>
  <si>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</si>
  <si>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</si>
  <si>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</si>
  <si>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</si>
  <si>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</si>
  <si>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</si>
  <si>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</si>
  <si>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</si>
  <si>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</si>
  <si>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</si>
  <si>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</si>
  <si>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</si>
  <si>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</si>
  <si>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</si>
  <si>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</si>
  <si>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</si>
  <si>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</si>
  <si>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</si>
  <si>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</si>
  <si>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</si>
  <si>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</si>
  <si>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</si>
  <si>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</si>
  <si>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</si>
  <si>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</si>
  <si>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</si>
  <si>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</si>
  <si>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</si>
  <si>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</si>
  <si>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</si>
  <si>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</si>
  <si>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</si>
  <si>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</si>
  <si>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</si>
  <si>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</si>
  <si>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</si>
  <si>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</si>
  <si>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</si>
  <si>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</si>
  <si>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</si>
  <si>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</si>
  <si>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</si>
  <si>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</si>
  <si>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</si>
  <si>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</si>
  <si>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</si>
  <si>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</si>
  <si>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</si>
  <si>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</si>
  <si>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</si>
  <si>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</si>
  <si>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</si>
  <si>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</si>
  <si>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</si>
  <si>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</si>
  <si>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</si>
  <si>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</si>
  <si>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</si>
  <si>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</si>
  <si>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</si>
  <si>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</si>
  <si>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</si>
  <si>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</si>
  <si>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</si>
  <si>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</si>
  <si>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</si>
  <si>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</si>
  <si>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</si>
  <si>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</si>
  <si>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</si>
  <si>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</si>
  <si>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</si>
  <si>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</si>
  <si>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</si>
  <si>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</si>
  <si>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</si>
  <si>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Oznaka za AOP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</si>
  <si>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</si>
  <si>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</si>
  <si>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</si>
  <si>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</si>
  <si>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</si>
  <si>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</si>
  <si>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</si>
  <si>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</si>
  <si>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</si>
  <si>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</si>
  <si>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</si>
  <si>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</si>
  <si>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</si>
  <si>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</si>
  <si>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</si>
  <si>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</si>
  <si>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</si>
  <si>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</si>
  <si>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</si>
  <si>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</si>
  <si>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</si>
  <si>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</si>
  <si>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</si>
  <si>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</si>
  <si>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</si>
  <si>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</si>
  <si>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</si>
  <si>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</si>
  <si>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</si>
  <si>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</si>
  <si>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</si>
  <si>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</si>
  <si>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</si>
  <si>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</si>
  <si>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</si>
  <si>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</si>
  <si>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</si>
  <si>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</si>
  <si>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</si>
  <si>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</si>
  <si>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</si>
  <si>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</si>
  <si>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</si>
  <si>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</si>
  <si>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</si>
  <si>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</si>
  <si>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</si>
  <si>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</si>
  <si>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</si>
  <si>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r>
      <t xml:space="preserve">Matični broj 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</si>
  <si>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IZVJEŠTAJ O PROMJENAMA U KAPITALU</t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</si>
  <si>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</si>
  <si>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</si>
  <si>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</si>
  <si>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</si>
  <si>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</si>
  <si>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</si>
  <si>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</si>
  <si>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</si>
  <si>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</si>
  <si>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</si>
  <si>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</si>
  <si>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</si>
  <si>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</si>
  <si>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</si>
  <si>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</si>
  <si>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</si>
  <si>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</si>
  <si>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</si>
  <si>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</si>
  <si>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</si>
  <si>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</si>
  <si>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</si>
  <si>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</si>
  <si>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</si>
  <si>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</si>
  <si>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</si>
  <si>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</si>
  <si>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</si>
  <si>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</si>
  <si>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03-19-215/00 od 28.02.2001. godine</t>
  </si>
  <si>
    <t>Grawe osiguranje d.d. Sarajevo</t>
  </si>
  <si>
    <t>Trg solidarnosti 2,Sarajevo</t>
  </si>
  <si>
    <t>office.sarajevo@grawe.ba</t>
  </si>
  <si>
    <t>www.grawe.ba</t>
  </si>
  <si>
    <t>osiguranje</t>
  </si>
  <si>
    <t>Revik d.o.o. Sarajevo</t>
  </si>
  <si>
    <t>Grazer Wechselseitige Versicherung  AG,  Graz Austria</t>
  </si>
  <si>
    <t>dipl.ing. maš Fikret Hodžić</t>
  </si>
  <si>
    <t xml:space="preserve">Sjedište :  Trg solidarnosti 2, Sarajevo                                                            </t>
  </si>
  <si>
    <r>
      <t>JIB :  4200486200000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</si>
  <si>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t>Fikret Hodžić, dipl. Ing. mašinstva</t>
  </si>
  <si>
    <t xml:space="preserve">Šifra djelatnosti :    65. 11                                                                           </t>
  </si>
  <si>
    <t>Naziv društva za osiguranje :  GRAWE osiguranje d.d. Sarajevo</t>
  </si>
  <si>
    <r>
      <t xml:space="preserve">Stanje </t>
    </r>
    <r>
      <rPr>
        <b/>
        <u val="single"/>
        <sz val="10"/>
        <rFont val="Arial"/>
        <family val="2"/>
      </rPr>
      <t xml:space="preserve"> 30.06.</t>
    </r>
    <r>
      <rPr>
        <b/>
        <sz val="10"/>
        <rFont val="Arial"/>
        <family val="2"/>
      </rPr>
      <t xml:space="preserve"> tekuće godine</t>
    </r>
  </si>
  <si>
    <t>01.01. do 30.06. prethodne godine</t>
  </si>
  <si>
    <t>01.01. do 30.06. tekuće godine</t>
  </si>
  <si>
    <r>
      <t xml:space="preserve">Zarađene premije (prihodovane) </t>
    </r>
    <r>
      <rPr>
        <sz val="10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</si>
  <si>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10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</si>
  <si>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10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</si>
  <si>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10"/>
        <color indexed="8"/>
        <rFont val="Arial"/>
        <family val="2"/>
      </rPr>
      <t>(037+040)</t>
    </r>
  </si>
  <si>
    <r>
      <t>Promjene ostalih tehničkih rezer</t>
    </r>
    <r>
      <rPr>
        <sz val="10"/>
        <rFont val="Arial"/>
        <family val="2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</si>
  <si>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10"/>
        <rFont val="Arial"/>
        <family val="2"/>
      </rPr>
      <t>(045+046+047)</t>
    </r>
  </si>
  <si>
    <r>
      <t xml:space="preserve">Izdaci za povrat premije (bonusi i popusti), neto od reosiguranja </t>
    </r>
    <r>
      <rPr>
        <sz val="10"/>
        <rFont val="Arial"/>
        <family val="2"/>
      </rPr>
      <t>(049+050)</t>
    </r>
  </si>
  <si>
    <r>
      <t xml:space="preserve">Poslovni rashodi (izdaci za obavlanje djelatnosti), neto </t>
    </r>
    <r>
      <rPr>
        <sz val="10"/>
        <color indexed="8"/>
        <rFont val="Arial"/>
        <family val="2"/>
      </rPr>
      <t>(052+056)</t>
    </r>
  </si>
  <si>
    <r>
      <t xml:space="preserve">Troškovi ulaganja </t>
    </r>
    <r>
      <rPr>
        <sz val="10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</si>
  <si>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10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</si>
  <si>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10"/>
        <rFont val="Arial"/>
        <family val="2"/>
      </rPr>
      <t xml:space="preserve"> (+/-) </t>
    </r>
    <r>
      <rPr>
        <sz val="10"/>
        <rFont val="Arial"/>
        <family val="2"/>
      </rPr>
      <t>(001+010+024+025+026+027+036+044+048+051+060+067+070)</t>
    </r>
  </si>
  <si>
    <r>
      <t xml:space="preserve">Porez na dobit ili gubitak </t>
    </r>
    <r>
      <rPr>
        <sz val="10"/>
        <rFont val="Arial"/>
        <family val="2"/>
      </rPr>
      <t>(073+074)</t>
    </r>
  </si>
  <si>
    <r>
      <t>Dobit ili gubitakobračunskog razdoblja poslije porez</t>
    </r>
    <r>
      <rPr>
        <b/>
        <sz val="10"/>
        <rFont val="Arial"/>
        <family val="2"/>
      </rPr>
      <t xml:space="preserve">a (+/-) </t>
    </r>
    <r>
      <rPr>
        <sz val="10"/>
        <rFont val="Arial"/>
        <family val="2"/>
      </rPr>
      <t>(071+072)</t>
    </r>
  </si>
  <si>
    <r>
      <t xml:space="preserve">Neto dobit tekuće godine </t>
    </r>
    <r>
      <rPr>
        <sz val="10"/>
        <rFont val="Arial"/>
        <family val="2"/>
      </rPr>
      <t>(075+076)</t>
    </r>
  </si>
  <si>
    <r>
      <t xml:space="preserve">Ostala sveobuhvatna dobit prije poreza </t>
    </r>
    <r>
      <rPr>
        <sz val="10"/>
        <rFont val="Arial"/>
        <family val="2"/>
      </rPr>
      <t>(079+080+081+082+083+084)</t>
    </r>
  </si>
  <si>
    <r>
      <t xml:space="preserve">Ostala sveobuhvatna dobit poslije poreza </t>
    </r>
    <r>
      <rPr>
        <sz val="10"/>
        <rFont val="Arial"/>
        <family val="2"/>
      </rPr>
      <t>(078+085)</t>
    </r>
  </si>
  <si>
    <r>
      <t xml:space="preserve">Ukupna sveobuhvatna dobit tekuće godine </t>
    </r>
    <r>
      <rPr>
        <sz val="10"/>
        <rFont val="Arial"/>
        <family val="2"/>
      </rPr>
      <t>(077+086)</t>
    </r>
  </si>
  <si>
    <t>VRSTA PROMJENE U KAPITALU</t>
  </si>
  <si>
    <t>DIO KAPITALA KOJI PRIPADA VLASNICIMA MATIIČNOG PRIVREDNOG DRUŠTVA</t>
  </si>
  <si>
    <t>Manjinski interes</t>
  </si>
  <si>
    <t>Ukupni kapital (8+9)</t>
  </si>
  <si>
    <t>Dionički kapital i  udjeli u društvu sa ograničenom odgovornošću</t>
  </si>
  <si>
    <t>Revalorizacione rezerve (MRS 16, MRS 21 i MRS 38)</t>
  </si>
  <si>
    <t>Nerealizovani dobici / gubici po osovu financijskih sredstava raspoloživih za prodaju</t>
  </si>
  <si>
    <t>Ostale rezerve (emisiona premija, zakonske i statutarne rezerve, zaštita gotovinskih tokova)</t>
  </si>
  <si>
    <t>Akumulirana neraspoređena dobit / nepokriveni gubitak</t>
  </si>
  <si>
    <t>Efekti promjena u računovodstvenim politikama</t>
  </si>
  <si>
    <t>Efekti ispravka grešaka</t>
  </si>
  <si>
    <t>Efekti revalorizacije materijalnih i nematerijalnih sredstava</t>
  </si>
  <si>
    <t>Nerealizovani dobici / gubici po osnovu finansijskih sredstava raspoloživih za prodaju</t>
  </si>
  <si>
    <t>Kursne razlike nastale provođenjem finansijskih izvještaja u drugu valutu prezentacije</t>
  </si>
  <si>
    <t>8.</t>
  </si>
  <si>
    <t>9.</t>
  </si>
  <si>
    <t>Neto dobici / gubici perioda priznati direktno u kapitalu</t>
  </si>
  <si>
    <t>10.</t>
  </si>
  <si>
    <t>Objavljene dividende i drugi oblici raspodjele dobiti i pokrića gubitka</t>
  </si>
  <si>
    <t>11.</t>
  </si>
  <si>
    <t>Emisija dioničkog kapitala i drugi oblici povećanja ili smanjenja osnovnog kapitala</t>
  </si>
  <si>
    <t>12.</t>
  </si>
  <si>
    <t>13.</t>
  </si>
  <si>
    <t>14.</t>
  </si>
  <si>
    <t>15.</t>
  </si>
  <si>
    <t>16.</t>
  </si>
  <si>
    <t>Efekti ravalorizacije materijalnih i nematerijalnih sredstava</t>
  </si>
  <si>
    <t>17.</t>
  </si>
  <si>
    <t>18.</t>
  </si>
  <si>
    <t>19.</t>
  </si>
  <si>
    <t>Neto dobit / gubitak perioda iskazana u bilansu stanja</t>
  </si>
  <si>
    <t>20.</t>
  </si>
  <si>
    <t>21.</t>
  </si>
  <si>
    <t>22.</t>
  </si>
  <si>
    <t>23.</t>
  </si>
  <si>
    <r>
      <t>UKUPNO (3+4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5+6</t>
    </r>
    <r>
      <rPr>
        <u val="single"/>
        <sz val="9"/>
        <rFont val="Arial"/>
        <family val="2"/>
      </rPr>
      <t>+</t>
    </r>
    <r>
      <rPr>
        <sz val="9"/>
        <rFont val="Arial"/>
        <family val="2"/>
      </rPr>
      <t>7)</t>
    </r>
  </si>
  <si>
    <t xml:space="preserve">Mr.iur., mr.oec. Georg Schneider - predsjednik, Mag. Klaus Michael Scheitegel, Di Dr. Gernot Reiter; 
</t>
  </si>
  <si>
    <t>finansijski izvještaji nisu revidirani</t>
  </si>
  <si>
    <r>
      <t xml:space="preserve">Stanje </t>
    </r>
    <r>
      <rPr>
        <b/>
        <u val="single"/>
        <sz val="10"/>
        <rFont val="Arial"/>
        <family val="2"/>
      </rPr>
      <t>31.12.</t>
    </r>
    <r>
      <rPr>
        <b/>
        <sz val="10"/>
        <rFont val="Arial"/>
        <family val="2"/>
      </rPr>
      <t xml:space="preserve"> prethodne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</si>
  <si>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</si>
  <si>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033/772-500; 033/772-501</t>
  </si>
  <si>
    <t>Dipl.ing. maš Fikret Hodžić; Mr. Jasminka Turbo, dipl. oec.</t>
  </si>
  <si>
    <t xml:space="preserve">73 podružnica, 16 izdvojena šaltera </t>
  </si>
  <si>
    <t>Gubitak tekućeg obračunskog perioda (-)</t>
  </si>
  <si>
    <t>Neto dobit / gubitak perioda iskazan u bilansu uspjeha</t>
  </si>
  <si>
    <t>od 01.01. do 30.06.2022.  godine</t>
  </si>
  <si>
    <t>mr.sci. Ružica Hubanić</t>
  </si>
  <si>
    <r>
      <t xml:space="preserve">na dan </t>
    </r>
    <r>
      <rPr>
        <u val="single"/>
        <sz val="10"/>
        <rFont val="Arial"/>
        <family val="2"/>
      </rPr>
      <t xml:space="preserve">  30.06.2022. </t>
    </r>
    <r>
      <rPr>
        <sz val="10"/>
        <rFont val="Arial"/>
        <family val="2"/>
      </rPr>
      <t xml:space="preserve"> 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</si>
  <si>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01.01.2022.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30.06.2022.    </t>
    </r>
    <r>
      <rPr>
        <sz val="10"/>
        <rFont val="Arial"/>
        <family val="2"/>
      </rPr>
      <t xml:space="preserve"> godine</t>
    </r>
  </si>
  <si>
    <t>Za period koji završava na dan 30.06.2022. godine</t>
  </si>
  <si>
    <r>
      <t>za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2022.</t>
    </r>
    <r>
      <rPr>
        <b/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godinu, zaključno sa 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30.06.</t>
    </r>
  </si>
  <si>
    <t>Stanje na dan 31.12.2020. godine</t>
  </si>
  <si>
    <t>Ponovno iskazano stanje na dan 31.12.2020. godine, odnosno 01.01.2021. godine (901+-902+-903)</t>
  </si>
  <si>
    <t>Stanje na dan 31.12.2021. godine, odnosno 01.01.2022. godine (904+-905+-906+-907+-908+-909-910+911)</t>
  </si>
  <si>
    <t>Ponovno iskazano stanje na dan 31.12.2021. godine, odnosno 01.01.2022. godine (912+-913+-914)</t>
  </si>
  <si>
    <t>Stanje na dan 30.06.2022. godine  (915+-916+-917+-918+-919+-920-921+922)</t>
  </si>
  <si>
    <t>16.000*1.000,00 KM</t>
  </si>
  <si>
    <r>
      <t>U  Sarajevu,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17.08.2022.</t>
    </r>
    <r>
      <rPr>
        <b/>
        <sz val="10"/>
        <rFont val="Arial"/>
        <family val="2"/>
      </rPr>
      <t>godine</t>
    </r>
  </si>
  <si>
    <t xml:space="preserve">Mr. Christoph Czettl, dipl.pravnik, Dijana Vulić,  Mag. Christoph Titz; </t>
  </si>
  <si>
    <t xml:space="preserve">15.03.2022. - 24. Redovna skupština, Sarajevo 
</t>
  </si>
  <si>
    <t xml:space="preserve">1. Odluka o usvajanju godišnjeg izvještaja za 2021. godinu;
2. Odluke o usvajanju izvještaja vanjskog revizora za poslovnu 2021. godinu;
3. Odluka o rasporedu dobiti;
4. Odluka o odobravanju poslovanja Uprave i Nadzornog odbora za poslovnu 2021. godinu;
5. Odluka o izboru vanjskog revizora za 2022. godinu;
6. Godišnji izvještaj interne revizije za 2021. godinu;
7. Odluka o usvajanju izvještaja za 2021. godinu i plan rada za 2022. godinu Odbora za reviziju;
8. Odluka o povjerenju članovima Odbora za reviziju;
</t>
  </si>
  <si>
    <t xml:space="preserve">1. Usvajanje zapisnika sa devete vanredne skupštine dioničara od 11.10.2021. godine;
2. Donošenje Odluka o usvajanju godišnjeg izvještaja za 2021. godinu;
3. Donošenje Odluke o usvajanju izvještaja vanjskog revizora za poslovnu 2021. godinu;
4. Donošenje Odluka o rasporedu dobiti;
5. Odobravanje poslovanja Uprave i Nadzornog odbora za poslovnu 2021. godinu;
6. Donošenje Odluke o izboru vanjskog revizora za 2022. godinu;
7. Godišnji izvještaj interne revizije za 2021. godinu;
8. Usvajanje izvještaja za 2021. godinu i plan rada za 2022. godinu Odbora za reviziju;
9. Glasanje o povjerenju članovima Odbora za reviziju;
10. Ostalo.
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</si>
</sst>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b/>
      <sz val="10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174" fontId="11" fillId="0" borderId="0">
      <alignment/>
      <protection locked="0"/>
    </xf>
    <xf numFmtId="164" fontId="0" fillId="0" borderId="0" applyFont="0" applyFill="0" applyBorder="0" applyAlignment="0" applyProtection="0"/>
    <xf numFmtId="0" fontId="19" fillId="7" borderId="2" applyNumberFormat="0" applyAlignment="0" applyProtection="0"/>
    <xf numFmtId="176" fontId="11" fillId="0" borderId="3">
      <alignment/>
      <protection locked="0"/>
    </xf>
    <xf numFmtId="0" fontId="12" fillId="0" borderId="0" applyNumberFormat="0" applyFill="0" applyBorder="0" applyAlignment="0" applyProtection="0"/>
    <xf numFmtId="175" fontId="11" fillId="0" borderId="0">
      <alignment/>
      <protection locked="0"/>
    </xf>
    <xf numFmtId="0" fontId="13" fillId="4" borderId="0" applyNumberFormat="0" applyBorder="0" applyAlignment="0" applyProtection="0"/>
    <xf numFmtId="176" fontId="17" fillId="0" borderId="0">
      <alignment/>
      <protection locked="0"/>
    </xf>
    <xf numFmtId="176" fontId="17" fillId="0" borderId="0">
      <alignment/>
      <protection locked="0"/>
    </xf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23" borderId="9" applyNumberFormat="0" applyAlignment="0" applyProtection="0"/>
  </cellStyleXfs>
  <cellXfs count="47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2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29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4" fillId="0" borderId="0" xfId="0" applyNumberFormat="1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0" fillId="0" borderId="11" xfId="54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1" xfId="54" applyNumberFormat="1" applyFont="1" applyBorder="1" applyAlignment="1">
      <alignment horizontal="center" vertical="center" shrinkToFit="1"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49" fontId="2" fillId="0" borderId="11" xfId="54" applyNumberFormat="1" applyFont="1" applyBorder="1" applyAlignment="1">
      <alignment horizontal="center" vertical="center"/>
      <protection/>
    </xf>
    <xf numFmtId="49" fontId="0" fillId="0" borderId="26" xfId="54" applyNumberFormat="1" applyFont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0" xfId="54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5" xfId="54" applyNumberFormat="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41" xfId="54" applyNumberFormat="1" applyFont="1" applyFill="1" applyBorder="1" applyAlignment="1">
      <alignment horizontal="center" vertic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4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24" borderId="11" xfId="55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49" fontId="0" fillId="24" borderId="26" xfId="55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21" borderId="49" xfId="57" applyFont="1" applyFill="1" applyBorder="1" applyAlignment="1">
      <alignment horizontal="center"/>
      <protection/>
    </xf>
    <xf numFmtId="0" fontId="2" fillId="0" borderId="50" xfId="0" applyFont="1" applyBorder="1" applyAlignment="1">
      <alignment horizontal="justify" vertical="top" wrapText="1"/>
    </xf>
    <xf numFmtId="0" fontId="2" fillId="0" borderId="51" xfId="57" applyFont="1" applyBorder="1" applyAlignment="1">
      <alignment horizontal="left" vertical="center"/>
      <protection/>
    </xf>
    <xf numFmtId="0" fontId="0" fillId="0" borderId="51" xfId="57" applyFont="1" applyBorder="1">
      <alignment/>
      <protection/>
    </xf>
    <xf numFmtId="0" fontId="0" fillId="0" borderId="51" xfId="57" applyFont="1" applyBorder="1" applyAlignment="1">
      <alignment horizontal="left" vertical="center"/>
      <protection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justify" vertical="top" wrapText="1"/>
    </xf>
    <xf numFmtId="0" fontId="2" fillId="0" borderId="51" xfId="0" applyFont="1" applyBorder="1" applyAlignment="1">
      <alignment vertical="top" wrapText="1"/>
    </xf>
    <xf numFmtId="0" fontId="2" fillId="0" borderId="51" xfId="0" applyFont="1" applyBorder="1" applyAlignment="1">
      <alignment horizontal="justify" vertical="top" wrapText="1"/>
    </xf>
    <xf numFmtId="0" fontId="0" fillId="0" borderId="52" xfId="0" applyFont="1" applyBorder="1" applyAlignment="1">
      <alignment horizontal="justify" vertical="top" wrapText="1"/>
    </xf>
    <xf numFmtId="0" fontId="0" fillId="0" borderId="53" xfId="0" applyFont="1" applyBorder="1" applyAlignment="1">
      <alignment horizontal="justify" vertical="top" wrapText="1"/>
    </xf>
    <xf numFmtId="0" fontId="0" fillId="0" borderId="0" xfId="57" applyFont="1" applyBorder="1">
      <alignment/>
      <protection/>
    </xf>
    <xf numFmtId="0" fontId="2" fillId="0" borderId="54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54" xfId="57" applyFont="1" applyBorder="1">
      <alignment/>
      <protection/>
    </xf>
    <xf numFmtId="0" fontId="2" fillId="21" borderId="55" xfId="57" applyFont="1" applyFill="1" applyBorder="1" applyAlignment="1">
      <alignment horizontal="center"/>
      <protection/>
    </xf>
    <xf numFmtId="0" fontId="2" fillId="0" borderId="56" xfId="0" applyFont="1" applyBorder="1" applyAlignment="1">
      <alignment horizontal="justify" vertical="top" wrapText="1"/>
    </xf>
    <xf numFmtId="0" fontId="0" fillId="0" borderId="56" xfId="57" applyFont="1" applyBorder="1">
      <alignment/>
      <protection/>
    </xf>
    <xf numFmtId="0" fontId="2" fillId="0" borderId="56" xfId="57" applyFont="1" applyBorder="1" applyAlignment="1">
      <alignment horizontal="left" vertical="center"/>
      <protection/>
    </xf>
    <xf numFmtId="0" fontId="0" fillId="0" borderId="56" xfId="57" applyFont="1" applyBorder="1" applyAlignment="1">
      <alignment horizontal="left" vertical="center"/>
      <protection/>
    </xf>
    <xf numFmtId="0" fontId="0" fillId="0" borderId="56" xfId="57" applyFont="1" applyBorder="1" applyAlignment="1">
      <alignment horizontal="right"/>
      <protection/>
    </xf>
    <xf numFmtId="0" fontId="0" fillId="0" borderId="56" xfId="0" applyFont="1" applyBorder="1" applyAlignment="1">
      <alignment/>
    </xf>
    <xf numFmtId="0" fontId="0" fillId="0" borderId="56" xfId="0" applyFont="1" applyBorder="1" applyAlignment="1">
      <alignment horizontal="justify" vertical="top" wrapText="1"/>
    </xf>
    <xf numFmtId="0" fontId="2" fillId="0" borderId="56" xfId="0" applyFont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0" fontId="2" fillId="25" borderId="62" xfId="0" applyFont="1" applyFill="1" applyBorder="1" applyAlignment="1">
      <alignment horizontal="center"/>
    </xf>
    <xf numFmtId="0" fontId="2" fillId="25" borderId="62" xfId="0" applyFont="1" applyFill="1" applyBorder="1" applyAlignment="1" quotePrefix="1">
      <alignment horizontal="center" vertical="center" wrapText="1"/>
    </xf>
    <xf numFmtId="0" fontId="2" fillId="25" borderId="63" xfId="0" applyFont="1" applyFill="1" applyBorder="1" applyAlignment="1">
      <alignment horizontal="center"/>
    </xf>
    <xf numFmtId="0" fontId="2" fillId="25" borderId="64" xfId="0" applyFont="1" applyFill="1" applyBorder="1" applyAlignment="1">
      <alignment horizontal="right" vertical="center"/>
    </xf>
    <xf numFmtId="0" fontId="2" fillId="0" borderId="65" xfId="0" applyFont="1" applyBorder="1" applyAlignment="1">
      <alignment vertical="center"/>
    </xf>
    <xf numFmtId="0" fontId="2" fillId="25" borderId="53" xfId="0" applyFont="1" applyFill="1" applyBorder="1" applyAlignment="1">
      <alignment horizontal="center" vertical="center"/>
    </xf>
    <xf numFmtId="3" fontId="2" fillId="25" borderId="66" xfId="0" applyNumberFormat="1" applyFont="1" applyFill="1" applyBorder="1" applyAlignment="1" applyProtection="1">
      <alignment/>
      <protection locked="0"/>
    </xf>
    <xf numFmtId="3" fontId="2" fillId="25" borderId="67" xfId="0" applyNumberFormat="1" applyFont="1" applyFill="1" applyBorder="1" applyAlignment="1" applyProtection="1">
      <alignment/>
      <protection locked="0"/>
    </xf>
    <xf numFmtId="0" fontId="0" fillId="25" borderId="68" xfId="0" applyFont="1" applyFill="1" applyBorder="1" applyAlignment="1">
      <alignment horizontal="right" vertical="center"/>
    </xf>
    <xf numFmtId="0" fontId="0" fillId="0" borderId="59" xfId="0" applyFont="1" applyBorder="1" applyAlignment="1">
      <alignment horizontal="left" vertical="center"/>
    </xf>
    <xf numFmtId="0" fontId="2" fillId="25" borderId="56" xfId="0" applyFont="1" applyFill="1" applyBorder="1" applyAlignment="1">
      <alignment horizontal="center" vertical="center"/>
    </xf>
    <xf numFmtId="3" fontId="0" fillId="25" borderId="69" xfId="0" applyNumberFormat="1" applyFill="1" applyBorder="1" applyAlignment="1" applyProtection="1">
      <alignment vertical="center"/>
      <protection locked="0"/>
    </xf>
    <xf numFmtId="3" fontId="0" fillId="25" borderId="56" xfId="0" applyNumberFormat="1" applyFill="1" applyBorder="1" applyAlignment="1" applyProtection="1">
      <alignment/>
      <protection locked="0"/>
    </xf>
    <xf numFmtId="3" fontId="2" fillId="25" borderId="56" xfId="0" applyNumberFormat="1" applyFont="1" applyFill="1" applyBorder="1" applyAlignment="1" applyProtection="1">
      <alignment/>
      <protection locked="0"/>
    </xf>
    <xf numFmtId="3" fontId="0" fillId="25" borderId="70" xfId="0" applyNumberFormat="1" applyFill="1" applyBorder="1" applyAlignment="1" applyProtection="1">
      <alignment/>
      <protection locked="0"/>
    </xf>
    <xf numFmtId="0" fontId="0" fillId="0" borderId="59" xfId="0" applyFont="1" applyBorder="1" applyAlignment="1">
      <alignment vertical="center" wrapText="1"/>
    </xf>
    <xf numFmtId="0" fontId="2" fillId="25" borderId="56" xfId="0" applyFont="1" applyFill="1" applyBorder="1" applyAlignment="1">
      <alignment horizontal="center" vertical="center" wrapText="1"/>
    </xf>
    <xf numFmtId="0" fontId="2" fillId="25" borderId="68" xfId="0" applyFont="1" applyFill="1" applyBorder="1" applyAlignment="1">
      <alignment horizontal="right" vertical="center"/>
    </xf>
    <xf numFmtId="0" fontId="2" fillId="0" borderId="59" xfId="0" applyFont="1" applyBorder="1" applyAlignment="1">
      <alignment horizontal="left" vertical="center" wrapText="1"/>
    </xf>
    <xf numFmtId="3" fontId="2" fillId="25" borderId="69" xfId="0" applyNumberFormat="1" applyFont="1" applyFill="1" applyBorder="1" applyAlignment="1" applyProtection="1">
      <alignment vertical="center"/>
      <protection locked="0"/>
    </xf>
    <xf numFmtId="3" fontId="2" fillId="25" borderId="71" xfId="0" applyNumberFormat="1" applyFont="1" applyFill="1" applyBorder="1" applyAlignment="1" applyProtection="1">
      <alignment vertical="center"/>
      <protection locked="0"/>
    </xf>
    <xf numFmtId="0" fontId="0" fillId="0" borderId="59" xfId="0" applyFont="1" applyBorder="1" applyAlignment="1">
      <alignment horizontal="left" vertical="center" wrapText="1"/>
    </xf>
    <xf numFmtId="3" fontId="0" fillId="25" borderId="71" xfId="0" applyNumberFormat="1" applyFill="1" applyBorder="1" applyAlignment="1" applyProtection="1">
      <alignment vertical="center"/>
      <protection locked="0"/>
    </xf>
    <xf numFmtId="3" fontId="0" fillId="25" borderId="56" xfId="0" applyNumberFormat="1" applyFill="1" applyBorder="1" applyAlignment="1" applyProtection="1">
      <alignment vertical="center"/>
      <protection locked="0"/>
    </xf>
    <xf numFmtId="0" fontId="0" fillId="26" borderId="72" xfId="0" applyFont="1" applyFill="1" applyBorder="1" applyAlignment="1">
      <alignment vertical="center"/>
    </xf>
    <xf numFmtId="0" fontId="0" fillId="0" borderId="69" xfId="0" applyFont="1" applyBorder="1" applyAlignment="1">
      <alignment horizontal="left" vertical="center" wrapText="1"/>
    </xf>
    <xf numFmtId="3" fontId="2" fillId="25" borderId="70" xfId="0" applyNumberFormat="1" applyFont="1" applyFill="1" applyBorder="1" applyAlignment="1" applyProtection="1">
      <alignment/>
      <protection locked="0"/>
    </xf>
    <xf numFmtId="0" fontId="0" fillId="25" borderId="73" xfId="0" applyFont="1" applyFill="1" applyBorder="1" applyAlignment="1">
      <alignment horizontal="right" vertical="center"/>
    </xf>
    <xf numFmtId="0" fontId="0" fillId="0" borderId="60" xfId="0" applyFont="1" applyBorder="1" applyAlignment="1">
      <alignment horizontal="left" vertical="center" wrapText="1"/>
    </xf>
    <xf numFmtId="0" fontId="2" fillId="25" borderId="55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 wrapText="1"/>
    </xf>
    <xf numFmtId="3" fontId="0" fillId="25" borderId="74" xfId="0" applyNumberFormat="1" applyFill="1" applyBorder="1" applyAlignment="1" applyProtection="1">
      <alignment vertical="center"/>
      <protection locked="0"/>
    </xf>
    <xf numFmtId="3" fontId="0" fillId="25" borderId="55" xfId="0" applyNumberFormat="1" applyFill="1" applyBorder="1" applyAlignment="1" applyProtection="1">
      <alignment/>
      <protection locked="0"/>
    </xf>
    <xf numFmtId="3" fontId="0" fillId="25" borderId="55" xfId="0" applyNumberFormat="1" applyFill="1" applyBorder="1" applyAlignment="1" applyProtection="1">
      <alignment vertical="center"/>
      <protection locked="0"/>
    </xf>
    <xf numFmtId="3" fontId="2" fillId="25" borderId="55" xfId="0" applyNumberFormat="1" applyFont="1" applyFill="1" applyBorder="1" applyAlignment="1" applyProtection="1">
      <alignment/>
      <protection locked="0"/>
    </xf>
    <xf numFmtId="3" fontId="0" fillId="25" borderId="75" xfId="0" applyNumberFormat="1" applyFill="1" applyBorder="1" applyAlignment="1" applyProtection="1">
      <alignment/>
      <protection locked="0"/>
    </xf>
    <xf numFmtId="0" fontId="2" fillId="25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25" borderId="62" xfId="0" applyFont="1" applyFill="1" applyBorder="1" applyAlignment="1">
      <alignment horizontal="center" vertical="center"/>
    </xf>
    <xf numFmtId="0" fontId="2" fillId="25" borderId="62" xfId="0" applyFont="1" applyFill="1" applyBorder="1" applyAlignment="1">
      <alignment horizontal="center" vertical="center" wrapText="1"/>
    </xf>
    <xf numFmtId="3" fontId="2" fillId="25" borderId="76" xfId="0" applyNumberFormat="1" applyFont="1" applyFill="1" applyBorder="1" applyAlignment="1" applyProtection="1">
      <alignment vertical="center"/>
      <protection locked="0"/>
    </xf>
    <xf numFmtId="3" fontId="2" fillId="25" borderId="62" xfId="0" applyNumberFormat="1" applyFont="1" applyFill="1" applyBorder="1" applyAlignment="1" applyProtection="1">
      <alignment/>
      <protection locked="0"/>
    </xf>
    <xf numFmtId="3" fontId="2" fillId="25" borderId="63" xfId="0" applyNumberFormat="1" applyFont="1" applyFill="1" applyBorder="1" applyAlignment="1" applyProtection="1">
      <alignment/>
      <protection locked="0"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0" fontId="0" fillId="0" borderId="51" xfId="58" applyFont="1" applyFill="1" applyBorder="1">
      <alignment/>
      <protection/>
    </xf>
    <xf numFmtId="0" fontId="0" fillId="0" borderId="51" xfId="58" applyFont="1" applyFill="1" applyBorder="1" applyAlignment="1">
      <alignment wrapText="1"/>
      <protection/>
    </xf>
    <xf numFmtId="0" fontId="2" fillId="0" borderId="0" xfId="0" applyFont="1" applyFill="1" applyAlignment="1">
      <alignment horizontal="right"/>
    </xf>
    <xf numFmtId="0" fontId="2" fillId="0" borderId="49" xfId="57" applyFont="1" applyFill="1" applyBorder="1" applyAlignment="1">
      <alignment horizontal="center"/>
      <protection/>
    </xf>
    <xf numFmtId="0" fontId="0" fillId="0" borderId="50" xfId="58" applyFont="1" applyFill="1" applyBorder="1">
      <alignment/>
      <protection/>
    </xf>
    <xf numFmtId="0" fontId="0" fillId="0" borderId="51" xfId="58" applyFont="1" applyFill="1" applyBorder="1" applyAlignment="1">
      <alignment horizontal="left"/>
      <protection/>
    </xf>
    <xf numFmtId="0" fontId="0" fillId="0" borderId="52" xfId="58" applyFont="1" applyFill="1" applyBorder="1">
      <alignment/>
      <protection/>
    </xf>
    <xf numFmtId="0" fontId="0" fillId="0" borderId="51" xfId="57" applyFont="1" applyFill="1" applyBorder="1" applyAlignment="1">
      <alignment horizontal="left"/>
      <protection/>
    </xf>
    <xf numFmtId="0" fontId="0" fillId="0" borderId="51" xfId="57" applyFont="1" applyFill="1" applyBorder="1">
      <alignment/>
      <protection/>
    </xf>
    <xf numFmtId="0" fontId="0" fillId="0" borderId="52" xfId="57" applyFont="1" applyFill="1" applyBorder="1">
      <alignment/>
      <protection/>
    </xf>
    <xf numFmtId="0" fontId="0" fillId="0" borderId="53" xfId="57" applyFont="1" applyFill="1" applyBorder="1">
      <alignment/>
      <protection/>
    </xf>
    <xf numFmtId="0" fontId="2" fillId="0" borderId="0" xfId="57" applyFont="1" applyFill="1">
      <alignment/>
      <protection/>
    </xf>
    <xf numFmtId="0" fontId="0" fillId="0" borderId="54" xfId="57" applyFont="1" applyFill="1" applyBorder="1">
      <alignment/>
      <protection/>
    </xf>
    <xf numFmtId="0" fontId="0" fillId="0" borderId="0" xfId="57" applyFont="1" applyFill="1">
      <alignment/>
      <protection/>
    </xf>
    <xf numFmtId="0" fontId="2" fillId="0" borderId="17" xfId="0" applyFont="1" applyBorder="1" applyAlignment="1">
      <alignment vertical="center" wrapText="1"/>
    </xf>
    <xf numFmtId="3" fontId="0" fillId="0" borderId="77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0" fillId="0" borderId="15" xfId="61" applyFont="1" applyFill="1" applyBorder="1" applyAlignment="1">
      <alignment wrapText="1" shrinkToFi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23" fillId="0" borderId="22" xfId="61" applyFont="1" applyFill="1" applyBorder="1" applyAlignment="1">
      <alignment wrapText="1"/>
      <protection/>
    </xf>
    <xf numFmtId="0" fontId="1" fillId="0" borderId="0" xfId="0" applyFont="1" applyFill="1" applyAlignment="1">
      <alignment horizontal="right"/>
    </xf>
    <xf numFmtId="0" fontId="40" fillId="0" borderId="22" xfId="61" applyFont="1" applyFill="1" applyBorder="1" applyAlignment="1">
      <alignment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3" fillId="0" borderId="22" xfId="61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40" fillId="0" borderId="22" xfId="61" applyFont="1" applyFill="1" applyBorder="1" applyAlignment="1">
      <alignment vertical="center" wrapText="1"/>
      <protection/>
    </xf>
    <xf numFmtId="0" fontId="23" fillId="0" borderId="22" xfId="61" applyFont="1" applyFill="1" applyBorder="1" applyAlignment="1">
      <alignment vertical="center" wrapText="1"/>
      <protection/>
    </xf>
    <xf numFmtId="49" fontId="0" fillId="0" borderId="26" xfId="56" applyNumberFormat="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49" fontId="0" fillId="0" borderId="57" xfId="56" applyNumberFormat="1" applyFont="1" applyFill="1" applyBorder="1" applyAlignment="1">
      <alignment horizontal="center" vertical="center" wrapText="1"/>
      <protection/>
    </xf>
    <xf numFmtId="0" fontId="23" fillId="0" borderId="57" xfId="61" applyFont="1" applyFill="1" applyBorder="1" applyAlignment="1">
      <alignment wrapText="1"/>
      <protection/>
    </xf>
    <xf numFmtId="3" fontId="0" fillId="0" borderId="5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5" xfId="61" applyFont="1" applyFill="1" applyBorder="1" applyAlignment="1">
      <alignment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0" fillId="0" borderId="22" xfId="61" applyFont="1" applyFill="1" applyBorder="1" applyAlignment="1">
      <alignment horizontal="left" wrapText="1"/>
      <protection/>
    </xf>
    <xf numFmtId="0" fontId="23" fillId="0" borderId="22" xfId="61" applyFont="1" applyFill="1" applyBorder="1" applyAlignment="1">
      <alignment horizontal="left" vertical="center" wrapText="1"/>
      <protection/>
    </xf>
    <xf numFmtId="49" fontId="0" fillId="0" borderId="16" xfId="56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Font="1" applyFill="1" applyBorder="1" applyAlignment="1">
      <alignment horizontal="center" vertical="center" wrapText="1"/>
    </xf>
    <xf numFmtId="0" fontId="40" fillId="0" borderId="15" xfId="61" applyFont="1" applyFill="1" applyBorder="1" applyAlignment="1">
      <alignment horizontal="left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8" xfId="61" applyFont="1" applyFill="1" applyBorder="1" applyAlignment="1">
      <alignment horizontal="left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0" fontId="0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16" fontId="0" fillId="0" borderId="4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82" xfId="0" applyFont="1" applyFill="1" applyBorder="1" applyAlignment="1">
      <alignment/>
    </xf>
    <xf numFmtId="3" fontId="0" fillId="0" borderId="8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right" wrapText="1"/>
    </xf>
    <xf numFmtId="49" fontId="0" fillId="0" borderId="23" xfId="56" applyNumberFormat="1" applyFont="1" applyFill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right" wrapText="1"/>
    </xf>
    <xf numFmtId="0" fontId="0" fillId="0" borderId="48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0" fontId="0" fillId="0" borderId="0" xfId="57" applyFont="1" applyFill="1" applyAlignment="1">
      <alignment horizontal="left"/>
      <protection/>
    </xf>
    <xf numFmtId="3" fontId="2" fillId="0" borderId="11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1" fontId="42" fillId="0" borderId="84" xfId="59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4" fillId="21" borderId="0" xfId="0" applyFont="1" applyFill="1" applyAlignment="1">
      <alignment horizontal="center" vertical="center" wrapText="1"/>
    </xf>
    <xf numFmtId="0" fontId="33" fillId="21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0" borderId="85" xfId="0" applyFont="1" applyBorder="1" applyAlignment="1">
      <alignment vertical="center" wrapText="1"/>
    </xf>
    <xf numFmtId="0" fontId="0" fillId="0" borderId="62" xfId="0" applyFont="1" applyBorder="1" applyAlignment="1">
      <alignment wrapText="1"/>
    </xf>
    <xf numFmtId="0" fontId="2" fillId="0" borderId="85" xfId="0" applyFont="1" applyBorder="1" applyAlignment="1">
      <alignment horizontal="left" vertical="center" wrapText="1"/>
    </xf>
    <xf numFmtId="0" fontId="0" fillId="0" borderId="0" xfId="57" applyFont="1" applyFill="1" applyBorder="1" applyAlignment="1">
      <alignment horizontal="center"/>
      <protection/>
    </xf>
    <xf numFmtId="0" fontId="0" fillId="0" borderId="86" xfId="0" applyFont="1" applyBorder="1" applyAlignment="1">
      <alignment vertical="center" wrapText="1"/>
    </xf>
    <xf numFmtId="0" fontId="0" fillId="0" borderId="56" xfId="0" applyFont="1" applyBorder="1" applyAlignment="1">
      <alignment wrapText="1"/>
    </xf>
    <xf numFmtId="0" fontId="0" fillId="0" borderId="87" xfId="0" applyFont="1" applyBorder="1" applyAlignment="1">
      <alignment vertical="center" wrapText="1"/>
    </xf>
    <xf numFmtId="0" fontId="0" fillId="0" borderId="55" xfId="0" applyFont="1" applyBorder="1" applyAlignment="1">
      <alignment wrapText="1"/>
    </xf>
    <xf numFmtId="0" fontId="0" fillId="0" borderId="88" xfId="0" applyFont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2" fillId="0" borderId="89" xfId="0" applyFont="1" applyBorder="1" applyAlignment="1">
      <alignment vertical="center" wrapText="1"/>
    </xf>
    <xf numFmtId="0" fontId="0" fillId="0" borderId="90" xfId="0" applyFont="1" applyBorder="1" applyAlignment="1">
      <alignment wrapText="1"/>
    </xf>
    <xf numFmtId="0" fontId="0" fillId="0" borderId="88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0" fontId="0" fillId="0" borderId="91" xfId="0" applyFont="1" applyBorder="1" applyAlignment="1">
      <alignment vertical="center" wrapText="1"/>
    </xf>
    <xf numFmtId="0" fontId="0" fillId="0" borderId="92" xfId="0" applyFont="1" applyBorder="1" applyAlignment="1">
      <alignment wrapText="1"/>
    </xf>
    <xf numFmtId="0" fontId="0" fillId="0" borderId="86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36" fillId="0" borderId="85" xfId="0" applyFont="1" applyBorder="1" applyAlignment="1">
      <alignment horizontal="center" vertical="center" wrapText="1"/>
    </xf>
    <xf numFmtId="0" fontId="28" fillId="0" borderId="62" xfId="0" applyFont="1" applyBorder="1" applyAlignment="1">
      <alignment wrapText="1"/>
    </xf>
    <xf numFmtId="0" fontId="34" fillId="2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wrapText="1"/>
    </xf>
    <xf numFmtId="0" fontId="0" fillId="0" borderId="91" xfId="0" applyFont="1" applyBorder="1" applyAlignment="1">
      <alignment wrapText="1"/>
    </xf>
    <xf numFmtId="0" fontId="0" fillId="0" borderId="92" xfId="0" applyFont="1" applyBorder="1" applyAlignment="1">
      <alignment wrapText="1"/>
    </xf>
    <xf numFmtId="0" fontId="2" fillId="0" borderId="6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57" applyFont="1" applyBorder="1" applyAlignment="1">
      <alignment horizontal="center"/>
      <protection/>
    </xf>
    <xf numFmtId="49" fontId="3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25" borderId="90" xfId="0" applyFont="1" applyFill="1" applyBorder="1" applyAlignment="1">
      <alignment horizontal="center" vertical="center" wrapText="1"/>
    </xf>
    <xf numFmtId="0" fontId="29" fillId="25" borderId="9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5" borderId="99" xfId="0" applyFont="1" applyFill="1" applyBorder="1" applyAlignment="1">
      <alignment horizontal="center" vertical="center" wrapText="1"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25" borderId="104" xfId="0" applyFill="1" applyBorder="1" applyAlignment="1">
      <alignment/>
    </xf>
    <xf numFmtId="0" fontId="29" fillId="25" borderId="105" xfId="0" applyFont="1" applyFill="1" applyBorder="1" applyAlignment="1">
      <alignment horizontal="center" vertical="center" textRotation="90"/>
    </xf>
    <xf numFmtId="0" fontId="0" fillId="25" borderId="16" xfId="0" applyFill="1" applyBorder="1" applyAlignment="1">
      <alignment/>
    </xf>
    <xf numFmtId="0" fontId="0" fillId="25" borderId="10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7" xfId="0" applyFill="1" applyBorder="1" applyAlignment="1">
      <alignment/>
    </xf>
    <xf numFmtId="0" fontId="0" fillId="25" borderId="57" xfId="0" applyFill="1" applyBorder="1" applyAlignment="1">
      <alignment/>
    </xf>
    <xf numFmtId="0" fontId="0" fillId="25" borderId="108" xfId="0" applyFont="1" applyFill="1" applyBorder="1" applyAlignment="1">
      <alignment horizontal="center"/>
    </xf>
    <xf numFmtId="0" fontId="0" fillId="25" borderId="65" xfId="0" applyFont="1" applyFill="1" applyBorder="1" applyAlignment="1">
      <alignment horizontal="center"/>
    </xf>
    <xf numFmtId="0" fontId="0" fillId="25" borderId="66" xfId="0" applyFont="1" applyFill="1" applyBorder="1" applyAlignment="1">
      <alignment horizontal="center"/>
    </xf>
    <xf numFmtId="0" fontId="2" fillId="25" borderId="85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9" fillId="25" borderId="109" xfId="0" applyFont="1" applyFill="1" applyBorder="1" applyAlignment="1" quotePrefix="1">
      <alignment horizontal="center" vertical="center" wrapText="1"/>
    </xf>
    <xf numFmtId="0" fontId="0" fillId="25" borderId="90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110" xfId="0" applyFont="1" applyFill="1" applyBorder="1" applyAlignment="1">
      <alignment horizontal="center" vertical="center" wrapText="1"/>
    </xf>
    <xf numFmtId="0" fontId="0" fillId="25" borderId="111" xfId="0" applyFill="1" applyBorder="1" applyAlignment="1">
      <alignment/>
    </xf>
    <xf numFmtId="0" fontId="0" fillId="25" borderId="112" xfId="0" applyFill="1" applyBorder="1" applyAlignment="1">
      <alignment/>
    </xf>
    <xf numFmtId="0" fontId="29" fillId="25" borderId="102" xfId="0" applyFont="1" applyFill="1" applyBorder="1" applyAlignment="1">
      <alignment horizontal="center" vertical="center" wrapText="1"/>
    </xf>
    <xf numFmtId="0" fontId="29" fillId="25" borderId="104" xfId="0" applyFont="1" applyFill="1" applyBorder="1" applyAlignment="1">
      <alignment horizontal="center" vertical="center" wrapText="1"/>
    </xf>
    <xf numFmtId="0" fontId="29" fillId="25" borderId="106" xfId="0" applyFont="1" applyFill="1" applyBorder="1" applyAlignment="1" quotePrefix="1">
      <alignment horizontal="center" vertical="center" wrapText="1"/>
    </xf>
    <xf numFmtId="0" fontId="29" fillId="25" borderId="107" xfId="0" applyFont="1" applyFill="1" applyBorder="1" applyAlignment="1" quotePrefix="1">
      <alignment horizontal="center" vertical="center" wrapText="1"/>
    </xf>
    <xf numFmtId="0" fontId="2" fillId="0" borderId="0" xfId="57" applyFont="1" applyBorder="1" applyAlignment="1">
      <alignment horizontal="center" wrapText="1"/>
      <protection/>
    </xf>
    <xf numFmtId="0" fontId="0" fillId="0" borderId="17" xfId="0" applyFont="1" applyBorder="1" applyAlignment="1">
      <alignment wrapText="1"/>
    </xf>
    <xf numFmtId="0" fontId="0" fillId="0" borderId="90" xfId="57" applyFont="1" applyFill="1" applyBorder="1">
      <alignment/>
      <protection/>
    </xf>
    <xf numFmtId="0" fontId="0" fillId="0" borderId="51" xfId="58" applyFont="1" applyFill="1" applyBorder="1" applyAlignment="1">
      <alignment wrapText="1"/>
      <protection/>
    </xf>
    <xf numFmtId="0" fontId="0" fillId="0" borderId="51" xfId="58" applyFont="1" applyFill="1" applyBorder="1" applyAlignment="1">
      <alignment horizontal="left" wrapText="1"/>
      <protection/>
    </xf>
    <xf numFmtId="0" fontId="0" fillId="0" borderId="51" xfId="58" applyFont="1" applyFill="1" applyBorder="1" applyAlignment="1">
      <alignment horizontal="left" vertical="center" wrapText="1"/>
      <protection/>
    </xf>
  </cellXfs>
  <cellStyles count="6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e" xfId="42"/>
    <cellStyle name="Comma [0]" xfId="43"/>
    <cellStyle name="Eingabe" xfId="44"/>
    <cellStyle name="Ergebnis" xfId="45"/>
    <cellStyle name="Erklärender Text" xfId="46"/>
    <cellStyle name="Fixed" xfId="47"/>
    <cellStyle name="Gut" xfId="48"/>
    <cellStyle name="Heading1" xfId="49"/>
    <cellStyle name="Heading2" xfId="50"/>
    <cellStyle name="Comma" xfId="51"/>
    <cellStyle name="Hyperlink" xfId="52"/>
    <cellStyle name="Neutral" xfId="53"/>
    <cellStyle name="Normal_2005_AKTIVA" xfId="54"/>
    <cellStyle name="Normal_2005_PASIVA" xfId="55"/>
    <cellStyle name="Normal_2005_racun d&amp;g" xfId="56"/>
    <cellStyle name="Normal_TFI-FIN" xfId="57"/>
    <cellStyle name="Normal_TFI-FIN 2" xfId="58"/>
    <cellStyle name="Normalno 2" xfId="59"/>
    <cellStyle name="Notiz" xfId="60"/>
    <cellStyle name="Obično_Finansijski izvještaji za 2008.g." xfId="61"/>
    <cellStyle name="Percent" xfId="62"/>
    <cellStyle name="Schlecht" xfId="63"/>
    <cellStyle name="Style 1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HSJJFS\GRAWE%20Departments\Racunovodstvo\FIA\ObrazacPUK_B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 Život"/>
      <sheetName val="PUK Život"/>
      <sheetName val="NAS Neživot"/>
      <sheetName val="PUK Neživot"/>
      <sheetName val="NAS Ukupno"/>
      <sheetName val="PUK Ukup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148" zoomScaleSheetLayoutView="148" zoomScalePageLayoutView="0" workbookViewId="0" topLeftCell="A7">
      <selection activeCell="B16" sqref="B16"/>
    </sheetView>
  </sheetViews>
  <sheetFormatPr defaultColWidth="11.421875" defaultRowHeight="12.75"/>
  <cols>
    <col min="1" max="1" width="60.57421875" style="158" customWidth="1"/>
    <col min="2" max="2" width="63.57421875" style="266" bestFit="1" customWidth="1"/>
    <col min="3" max="16384" width="11.421875" style="143" customWidth="1"/>
  </cols>
  <sheetData>
    <row r="1" spans="1:11" ht="12.75">
      <c r="A1" s="140" t="s">
        <v>517</v>
      </c>
      <c r="B1" s="141" t="s">
        <v>556</v>
      </c>
      <c r="C1" s="142"/>
      <c r="E1" s="142"/>
      <c r="F1" s="142"/>
      <c r="G1" s="144"/>
      <c r="I1" s="145"/>
      <c r="J1" s="145"/>
      <c r="K1" s="145"/>
    </row>
    <row r="2" spans="1:11" ht="12.75">
      <c r="A2" s="48" t="s">
        <v>676</v>
      </c>
      <c r="B2" s="255" t="s">
        <v>518</v>
      </c>
      <c r="C2" s="48"/>
      <c r="D2" s="48"/>
      <c r="E2" s="48"/>
      <c r="F2" s="146"/>
      <c r="G2" s="146"/>
      <c r="H2" s="146"/>
      <c r="I2" s="146"/>
      <c r="J2" s="146"/>
      <c r="K2" s="146"/>
    </row>
    <row r="3" spans="1:11" ht="13.5" thickBot="1">
      <c r="A3" s="147" t="s">
        <v>519</v>
      </c>
      <c r="B3" s="256" t="s">
        <v>520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1:2" ht="13.5" thickTop="1">
      <c r="A4" s="148" t="s">
        <v>521</v>
      </c>
      <c r="B4" s="257" t="s">
        <v>597</v>
      </c>
    </row>
    <row r="5" spans="1:2" ht="12.75">
      <c r="A5" s="149" t="s">
        <v>522</v>
      </c>
      <c r="B5" s="253"/>
    </row>
    <row r="6" spans="1:2" ht="12.75">
      <c r="A6" s="151" t="s">
        <v>523</v>
      </c>
      <c r="B6" s="253" t="s">
        <v>598</v>
      </c>
    </row>
    <row r="7" spans="1:2" ht="12.75">
      <c r="A7" s="150" t="s">
        <v>524</v>
      </c>
      <c r="B7" s="258" t="s">
        <v>599</v>
      </c>
    </row>
    <row r="8" spans="1:2" ht="12.75">
      <c r="A8" s="152" t="s">
        <v>525</v>
      </c>
      <c r="B8" s="253" t="s">
        <v>671</v>
      </c>
    </row>
    <row r="9" spans="1:2" ht="12.75">
      <c r="A9" s="150" t="s">
        <v>526</v>
      </c>
      <c r="B9" s="259" t="s">
        <v>600</v>
      </c>
    </row>
    <row r="10" spans="1:2" ht="12.75">
      <c r="A10" s="150" t="s">
        <v>527</v>
      </c>
      <c r="B10" s="253" t="s">
        <v>601</v>
      </c>
    </row>
    <row r="11" spans="1:2" ht="12.75">
      <c r="A11" s="153" t="s">
        <v>528</v>
      </c>
      <c r="B11" s="253" t="s">
        <v>602</v>
      </c>
    </row>
    <row r="12" spans="1:2" ht="15" customHeight="1">
      <c r="A12" s="153" t="s">
        <v>529</v>
      </c>
      <c r="B12" s="260">
        <v>328</v>
      </c>
    </row>
    <row r="13" spans="1:2" ht="17.25" customHeight="1">
      <c r="A13" s="153" t="s">
        <v>530</v>
      </c>
      <c r="B13" s="471" t="s">
        <v>673</v>
      </c>
    </row>
    <row r="14" spans="1:2" ht="12.75">
      <c r="A14" s="153" t="s">
        <v>531</v>
      </c>
      <c r="B14" s="261" t="s">
        <v>603</v>
      </c>
    </row>
    <row r="15" spans="1:2" ht="25.5">
      <c r="A15" s="153" t="s">
        <v>532</v>
      </c>
      <c r="B15" s="253" t="s">
        <v>668</v>
      </c>
    </row>
    <row r="16" spans="1:2" ht="12.75">
      <c r="A16" s="153" t="s">
        <v>533</v>
      </c>
      <c r="B16" s="253" t="s">
        <v>689</v>
      </c>
    </row>
    <row r="17" spans="1:2" ht="25.5">
      <c r="A17" s="154" t="s">
        <v>534</v>
      </c>
      <c r="B17" s="253"/>
    </row>
    <row r="18" spans="1:2" ht="37.5" customHeight="1">
      <c r="A18" s="153" t="s">
        <v>535</v>
      </c>
      <c r="B18" s="254" t="s">
        <v>667</v>
      </c>
    </row>
    <row r="19" spans="1:2" ht="39" customHeight="1">
      <c r="A19" s="153" t="s">
        <v>536</v>
      </c>
      <c r="B19" s="254" t="s">
        <v>672</v>
      </c>
    </row>
    <row r="20" spans="1:2" ht="51">
      <c r="A20" s="153" t="s">
        <v>537</v>
      </c>
      <c r="B20" s="261"/>
    </row>
    <row r="21" spans="1:2" ht="17.25" customHeight="1">
      <c r="A21" s="155" t="s">
        <v>538</v>
      </c>
      <c r="B21" s="261"/>
    </row>
    <row r="22" spans="1:2" ht="12.75">
      <c r="A22" s="156" t="s">
        <v>539</v>
      </c>
      <c r="B22" s="370">
        <v>1</v>
      </c>
    </row>
    <row r="23" spans="1:2" ht="25.5">
      <c r="A23" s="153" t="s">
        <v>540</v>
      </c>
      <c r="B23" s="262" t="s">
        <v>687</v>
      </c>
    </row>
    <row r="24" spans="1:2" ht="27" customHeight="1">
      <c r="A24" s="153" t="s">
        <v>541</v>
      </c>
      <c r="B24" s="253" t="s">
        <v>604</v>
      </c>
    </row>
    <row r="25" spans="1:2" ht="25.5">
      <c r="A25" s="154" t="s">
        <v>542</v>
      </c>
      <c r="B25" s="262"/>
    </row>
    <row r="26" spans="1:2" ht="38.25">
      <c r="A26" s="156" t="s">
        <v>543</v>
      </c>
      <c r="B26" s="262"/>
    </row>
    <row r="27" spans="1:2" ht="25.5">
      <c r="A27" s="154" t="s">
        <v>544</v>
      </c>
      <c r="B27" s="261"/>
    </row>
    <row r="28" spans="1:2" ht="25.5">
      <c r="A28" s="156" t="s">
        <v>545</v>
      </c>
      <c r="B28" s="472" t="s">
        <v>690</v>
      </c>
    </row>
    <row r="29" spans="1:2" ht="242.25">
      <c r="A29" s="153" t="s">
        <v>546</v>
      </c>
      <c r="B29" s="473" t="s">
        <v>692</v>
      </c>
    </row>
    <row r="30" spans="1:2" ht="165.75">
      <c r="A30" s="153" t="s">
        <v>547</v>
      </c>
      <c r="B30" s="474" t="s">
        <v>691</v>
      </c>
    </row>
    <row r="31" spans="1:2" ht="12.75">
      <c r="A31" s="155" t="s">
        <v>548</v>
      </c>
      <c r="B31" s="261"/>
    </row>
    <row r="32" spans="1:2" ht="12.75">
      <c r="A32" s="153" t="s">
        <v>549</v>
      </c>
      <c r="B32" s="261"/>
    </row>
    <row r="33" spans="1:2" ht="38.25">
      <c r="A33" s="153" t="s">
        <v>550</v>
      </c>
      <c r="B33" s="261"/>
    </row>
    <row r="34" spans="1:2" ht="38.25">
      <c r="A34" s="153" t="s">
        <v>551</v>
      </c>
      <c r="B34" s="261"/>
    </row>
    <row r="35" spans="1:2" ht="26.25" customHeight="1">
      <c r="A35" s="153" t="s">
        <v>552</v>
      </c>
      <c r="B35" s="261"/>
    </row>
    <row r="36" spans="1:2" ht="38.25">
      <c r="A36" s="157" t="s">
        <v>553</v>
      </c>
      <c r="B36" s="263"/>
    </row>
    <row r="38" spans="1:2" ht="12.75">
      <c r="A38" s="159" t="s">
        <v>688</v>
      </c>
      <c r="B38" s="264" t="s">
        <v>554</v>
      </c>
    </row>
    <row r="39" spans="1:2" ht="12.75">
      <c r="A39" s="160"/>
      <c r="B39" s="265" t="s">
        <v>677</v>
      </c>
    </row>
    <row r="40" ht="12.75">
      <c r="B40" s="264" t="s">
        <v>555</v>
      </c>
    </row>
    <row r="41" ht="12.75">
      <c r="B41" s="171" t="s">
        <v>605</v>
      </c>
    </row>
    <row r="44" ht="12.75">
      <c r="C44" s="171"/>
    </row>
  </sheetData>
  <sheetProtection/>
  <printOptions/>
  <pageMargins left="0.787401575" right="0.787401575" top="0.984251969" bottom="0.984251969" header="0.5" footer="0.5"/>
  <pageSetup horizontalDpi="600" verticalDpi="600" orientation="portrait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view="pageBreakPreview" zoomScaleSheetLayoutView="100" zoomScalePageLayoutView="0" workbookViewId="0" topLeftCell="A70">
      <selection activeCell="N25" sqref="N25"/>
    </sheetView>
  </sheetViews>
  <sheetFormatPr defaultColWidth="11.421875" defaultRowHeight="12.75"/>
  <cols>
    <col min="1" max="1" width="21.57421875" style="6" customWidth="1"/>
    <col min="2" max="2" width="5.421875" style="6" customWidth="1"/>
    <col min="3" max="3" width="51.00390625" style="6" customWidth="1"/>
    <col min="4" max="6" width="2.7109375" style="6" customWidth="1"/>
    <col min="7" max="7" width="30.00390625" style="6" bestFit="1" customWidth="1"/>
    <col min="8" max="8" width="26.00390625" style="6" customWidth="1"/>
    <col min="9" max="9" width="2.421875" style="6" customWidth="1"/>
    <col min="10" max="10" width="3.28125" style="6" customWidth="1"/>
    <col min="11" max="13" width="9.140625" style="6" customWidth="1"/>
    <col min="14" max="14" width="10.7109375" style="6" bestFit="1" customWidth="1"/>
    <col min="15" max="16384" width="11.421875" style="6" customWidth="1"/>
  </cols>
  <sheetData>
    <row r="1" spans="1:9" ht="12.75">
      <c r="A1" s="44" t="s">
        <v>610</v>
      </c>
      <c r="B1" s="38"/>
      <c r="C1" s="38"/>
      <c r="D1" s="38"/>
      <c r="F1" s="38"/>
      <c r="G1" s="38"/>
      <c r="H1" s="39" t="s">
        <v>561</v>
      </c>
      <c r="I1" s="23"/>
    </row>
    <row r="2" spans="1:9" ht="12.75">
      <c r="A2" s="44" t="s">
        <v>606</v>
      </c>
      <c r="B2" s="38"/>
      <c r="C2" s="38"/>
      <c r="D2" s="38"/>
      <c r="F2" s="38"/>
      <c r="G2" s="38"/>
      <c r="H2" s="40"/>
      <c r="I2" s="23"/>
    </row>
    <row r="3" spans="1:9" ht="12.75">
      <c r="A3" s="44" t="s">
        <v>609</v>
      </c>
      <c r="B3" s="38"/>
      <c r="C3" s="38"/>
      <c r="D3" s="38"/>
      <c r="F3" s="38"/>
      <c r="G3" s="38"/>
      <c r="H3" s="41"/>
      <c r="I3" s="23"/>
    </row>
    <row r="4" spans="1:9" ht="12.75">
      <c r="A4" s="45" t="s">
        <v>607</v>
      </c>
      <c r="B4" s="38"/>
      <c r="C4" s="38"/>
      <c r="D4" s="38"/>
      <c r="E4" s="38"/>
      <c r="F4" s="38"/>
      <c r="G4" s="38"/>
      <c r="H4" s="42"/>
      <c r="I4" s="23"/>
    </row>
    <row r="5" spans="1:9" ht="12.75">
      <c r="A5" s="45" t="s">
        <v>566</v>
      </c>
      <c r="B5" s="38"/>
      <c r="C5" s="38"/>
      <c r="D5" s="38"/>
      <c r="E5" s="38"/>
      <c r="F5" s="38"/>
      <c r="G5" s="38"/>
      <c r="H5" s="41"/>
      <c r="I5" s="23"/>
    </row>
    <row r="6" spans="1:9" ht="12.75">
      <c r="A6" s="27"/>
      <c r="B6" s="38"/>
      <c r="C6" s="38"/>
      <c r="D6" s="38"/>
      <c r="E6" s="38"/>
      <c r="F6" s="38"/>
      <c r="G6" s="38"/>
      <c r="H6" s="42"/>
      <c r="I6" s="23"/>
    </row>
    <row r="7" spans="1:9" ht="12.75">
      <c r="A7" s="27"/>
      <c r="B7" s="38"/>
      <c r="C7" s="38"/>
      <c r="D7" s="38"/>
      <c r="E7" s="38"/>
      <c r="F7" s="38"/>
      <c r="G7" s="38"/>
      <c r="H7" s="41"/>
      <c r="I7" s="23"/>
    </row>
    <row r="8" spans="2:8" ht="12" customHeight="1">
      <c r="B8" s="38"/>
      <c r="C8" s="38"/>
      <c r="E8" s="38"/>
      <c r="F8" s="38"/>
      <c r="H8" s="31"/>
    </row>
    <row r="9" spans="1:8" ht="15">
      <c r="A9" s="392" t="s">
        <v>210</v>
      </c>
      <c r="B9" s="393"/>
      <c r="C9" s="393"/>
      <c r="D9" s="393"/>
      <c r="E9" s="393"/>
      <c r="F9" s="393"/>
      <c r="G9" s="393"/>
      <c r="H9" s="393"/>
    </row>
    <row r="10" spans="1:8" ht="12.75">
      <c r="A10" s="394" t="s">
        <v>678</v>
      </c>
      <c r="B10" s="395"/>
      <c r="C10" s="395"/>
      <c r="D10" s="395"/>
      <c r="E10" s="395"/>
      <c r="F10" s="395"/>
      <c r="G10" s="395"/>
      <c r="H10" s="395"/>
    </row>
    <row r="11" ht="9.75" customHeight="1" thickBot="1"/>
    <row r="12" spans="1:8" ht="13.5" thickBot="1">
      <c r="A12" s="57" t="s">
        <v>193</v>
      </c>
      <c r="B12" s="388" t="s">
        <v>1</v>
      </c>
      <c r="C12" s="389"/>
      <c r="D12" s="390" t="s">
        <v>0</v>
      </c>
      <c r="E12" s="391"/>
      <c r="F12" s="389"/>
      <c r="G12" s="57" t="s">
        <v>669</v>
      </c>
      <c r="H12" s="57" t="s">
        <v>611</v>
      </c>
    </row>
    <row r="13" spans="1:8" ht="13.5" thickBot="1">
      <c r="A13" s="57">
        <v>1</v>
      </c>
      <c r="B13" s="390">
        <v>2</v>
      </c>
      <c r="C13" s="389"/>
      <c r="D13" s="36"/>
      <c r="E13" s="58">
        <v>3</v>
      </c>
      <c r="F13" s="59"/>
      <c r="G13" s="57">
        <v>4</v>
      </c>
      <c r="H13" s="57">
        <v>5</v>
      </c>
    </row>
    <row r="14" spans="1:8" ht="12.75">
      <c r="A14" s="7"/>
      <c r="B14" s="8"/>
      <c r="C14" s="60" t="s">
        <v>3</v>
      </c>
      <c r="D14" s="9"/>
      <c r="E14" s="10"/>
      <c r="F14" s="11"/>
      <c r="G14" s="274"/>
      <c r="H14" s="274"/>
    </row>
    <row r="15" spans="1:14" ht="12.75">
      <c r="A15" s="4"/>
      <c r="B15" s="61" t="s">
        <v>185</v>
      </c>
      <c r="C15" s="62" t="s">
        <v>568</v>
      </c>
      <c r="D15" s="63">
        <v>0</v>
      </c>
      <c r="E15" s="64">
        <v>0</v>
      </c>
      <c r="F15" s="65">
        <v>1</v>
      </c>
      <c r="G15" s="371">
        <f>G16+G17</f>
        <v>18892</v>
      </c>
      <c r="H15" s="371">
        <f>+H16+H17</f>
        <v>41013</v>
      </c>
      <c r="N15" s="377"/>
    </row>
    <row r="16" spans="1:14" ht="12.75">
      <c r="A16" s="66" t="s">
        <v>114</v>
      </c>
      <c r="B16" s="67" t="s">
        <v>6</v>
      </c>
      <c r="C16" s="68" t="s">
        <v>8</v>
      </c>
      <c r="D16" s="69">
        <v>0</v>
      </c>
      <c r="E16" s="70">
        <v>0</v>
      </c>
      <c r="F16" s="71">
        <v>2</v>
      </c>
      <c r="G16" s="371"/>
      <c r="H16" s="371">
        <v>0</v>
      </c>
      <c r="N16" s="377"/>
    </row>
    <row r="17" spans="1:14" ht="12.75">
      <c r="A17" s="72" t="s">
        <v>140</v>
      </c>
      <c r="B17" s="67" t="s">
        <v>7</v>
      </c>
      <c r="C17" s="68" t="s">
        <v>9</v>
      </c>
      <c r="D17" s="69">
        <v>0</v>
      </c>
      <c r="E17" s="70">
        <v>0</v>
      </c>
      <c r="F17" s="71">
        <v>3</v>
      </c>
      <c r="G17" s="371">
        <v>18892</v>
      </c>
      <c r="H17" s="371">
        <v>41013</v>
      </c>
      <c r="N17" s="377"/>
    </row>
    <row r="18" spans="1:14" ht="12.75">
      <c r="A18" s="5"/>
      <c r="B18" s="61" t="s">
        <v>5</v>
      </c>
      <c r="C18" s="62" t="s">
        <v>569</v>
      </c>
      <c r="D18" s="63">
        <v>0</v>
      </c>
      <c r="E18" s="64">
        <v>0</v>
      </c>
      <c r="F18" s="65">
        <v>4</v>
      </c>
      <c r="G18" s="371">
        <f>G19+G20+G21</f>
        <v>8573190</v>
      </c>
      <c r="H18" s="371">
        <f>+H19+H20+H21</f>
        <v>8458564</v>
      </c>
      <c r="N18" s="377"/>
    </row>
    <row r="19" spans="1:14" ht="25.5">
      <c r="A19" s="73" t="s">
        <v>141</v>
      </c>
      <c r="B19" s="67" t="s">
        <v>6</v>
      </c>
      <c r="C19" s="68" t="s">
        <v>13</v>
      </c>
      <c r="D19" s="69">
        <v>0</v>
      </c>
      <c r="E19" s="70">
        <v>0</v>
      </c>
      <c r="F19" s="71">
        <v>5</v>
      </c>
      <c r="G19" s="371">
        <v>7252263</v>
      </c>
      <c r="H19" s="371">
        <v>7185347</v>
      </c>
      <c r="N19" s="377"/>
    </row>
    <row r="20" spans="1:14" ht="12.75">
      <c r="A20" s="73" t="s">
        <v>115</v>
      </c>
      <c r="B20" s="67" t="s">
        <v>7</v>
      </c>
      <c r="C20" s="68" t="s">
        <v>12</v>
      </c>
      <c r="D20" s="69">
        <v>0</v>
      </c>
      <c r="E20" s="70">
        <v>0</v>
      </c>
      <c r="F20" s="71">
        <v>6</v>
      </c>
      <c r="G20" s="371">
        <v>1320927</v>
      </c>
      <c r="H20" s="371">
        <v>1273217</v>
      </c>
      <c r="N20" s="377"/>
    </row>
    <row r="21" spans="1:14" ht="12.75">
      <c r="A21" s="72" t="s">
        <v>194</v>
      </c>
      <c r="B21" s="67" t="s">
        <v>11</v>
      </c>
      <c r="C21" s="68" t="s">
        <v>197</v>
      </c>
      <c r="D21" s="69">
        <v>0</v>
      </c>
      <c r="E21" s="70">
        <v>0</v>
      </c>
      <c r="F21" s="71">
        <v>7</v>
      </c>
      <c r="G21" s="371">
        <v>0</v>
      </c>
      <c r="H21" s="371">
        <v>0</v>
      </c>
      <c r="N21" s="377"/>
    </row>
    <row r="22" spans="1:14" ht="12.75">
      <c r="A22" s="5"/>
      <c r="B22" s="61" t="s">
        <v>10</v>
      </c>
      <c r="C22" s="62" t="s">
        <v>570</v>
      </c>
      <c r="D22" s="63">
        <v>0</v>
      </c>
      <c r="E22" s="64">
        <v>0</v>
      </c>
      <c r="F22" s="65">
        <v>8</v>
      </c>
      <c r="G22" s="371">
        <f>G23+G24+G25+G28+G47</f>
        <v>225501937</v>
      </c>
      <c r="H22" s="371">
        <f>+H23+H24+H25+H28+H47</f>
        <v>226354669</v>
      </c>
      <c r="N22" s="377"/>
    </row>
    <row r="23" spans="1:14" ht="26.25" customHeight="1">
      <c r="A23" s="74" t="s">
        <v>142</v>
      </c>
      <c r="B23" s="61" t="s">
        <v>15</v>
      </c>
      <c r="C23" s="62" t="s">
        <v>14</v>
      </c>
      <c r="D23" s="69">
        <v>0</v>
      </c>
      <c r="E23" s="70">
        <v>0</v>
      </c>
      <c r="F23" s="71">
        <v>9</v>
      </c>
      <c r="G23" s="371">
        <v>19204082</v>
      </c>
      <c r="H23" s="371">
        <v>19005521</v>
      </c>
      <c r="N23" s="377"/>
    </row>
    <row r="24" spans="1:14" ht="24" customHeight="1">
      <c r="A24" s="74" t="s">
        <v>189</v>
      </c>
      <c r="B24" s="61"/>
      <c r="C24" s="62" t="s">
        <v>188</v>
      </c>
      <c r="D24" s="69">
        <v>0</v>
      </c>
      <c r="E24" s="70">
        <v>1</v>
      </c>
      <c r="F24" s="71">
        <v>0</v>
      </c>
      <c r="G24" s="371">
        <v>0</v>
      </c>
      <c r="H24" s="371">
        <v>0</v>
      </c>
      <c r="N24" s="377"/>
    </row>
    <row r="25" spans="1:14" ht="26.25" customHeight="1">
      <c r="A25" s="4"/>
      <c r="B25" s="61" t="s">
        <v>16</v>
      </c>
      <c r="C25" s="62" t="s">
        <v>571</v>
      </c>
      <c r="D25" s="69">
        <v>0</v>
      </c>
      <c r="E25" s="70">
        <v>1</v>
      </c>
      <c r="F25" s="71">
        <v>1</v>
      </c>
      <c r="G25" s="371">
        <f>G26+G27</f>
        <v>70000</v>
      </c>
      <c r="H25" s="371">
        <f>+H26+H27</f>
        <v>70000</v>
      </c>
      <c r="N25" s="377"/>
    </row>
    <row r="26" spans="1:14" ht="14.25" customHeight="1">
      <c r="A26" s="66" t="s">
        <v>116</v>
      </c>
      <c r="B26" s="67" t="s">
        <v>6</v>
      </c>
      <c r="C26" s="68" t="s">
        <v>34</v>
      </c>
      <c r="D26" s="69">
        <v>0</v>
      </c>
      <c r="E26" s="70">
        <v>1</v>
      </c>
      <c r="F26" s="71">
        <v>2</v>
      </c>
      <c r="G26" s="371">
        <v>0</v>
      </c>
      <c r="H26" s="371">
        <v>0</v>
      </c>
      <c r="N26" s="377"/>
    </row>
    <row r="27" spans="1:14" ht="12.75">
      <c r="A27" s="66" t="s">
        <v>143</v>
      </c>
      <c r="B27" s="67" t="s">
        <v>7</v>
      </c>
      <c r="C27" s="68" t="s">
        <v>35</v>
      </c>
      <c r="D27" s="69">
        <v>0</v>
      </c>
      <c r="E27" s="70">
        <v>1</v>
      </c>
      <c r="F27" s="71">
        <v>3</v>
      </c>
      <c r="G27" s="371">
        <v>70000</v>
      </c>
      <c r="H27" s="371">
        <v>70000</v>
      </c>
      <c r="N27" s="377"/>
    </row>
    <row r="28" spans="1:14" ht="12" customHeight="1">
      <c r="A28" s="5"/>
      <c r="B28" s="61" t="s">
        <v>17</v>
      </c>
      <c r="C28" s="62" t="s">
        <v>572</v>
      </c>
      <c r="D28" s="63">
        <v>0</v>
      </c>
      <c r="E28" s="64">
        <v>1</v>
      </c>
      <c r="F28" s="65">
        <v>4</v>
      </c>
      <c r="G28" s="371">
        <f>G29+G32+G37+G43</f>
        <v>206227855</v>
      </c>
      <c r="H28" s="371">
        <f>+H29+H32+H37+H43</f>
        <v>207279148</v>
      </c>
      <c r="N28" s="377"/>
    </row>
    <row r="29" spans="1:14" ht="25.5">
      <c r="A29" s="5"/>
      <c r="B29" s="61" t="s">
        <v>6</v>
      </c>
      <c r="C29" s="62" t="s">
        <v>573</v>
      </c>
      <c r="D29" s="63">
        <v>0</v>
      </c>
      <c r="E29" s="64">
        <v>1</v>
      </c>
      <c r="F29" s="65">
        <v>5</v>
      </c>
      <c r="G29" s="371">
        <f>G30+G31</f>
        <v>0</v>
      </c>
      <c r="H29" s="371">
        <f>+H30+H31</f>
        <v>46055945</v>
      </c>
      <c r="N29" s="377"/>
    </row>
    <row r="30" spans="1:14" ht="26.25" customHeight="1">
      <c r="A30" s="66" t="s">
        <v>158</v>
      </c>
      <c r="B30" s="67" t="s">
        <v>18</v>
      </c>
      <c r="C30" s="68" t="s">
        <v>36</v>
      </c>
      <c r="D30" s="69">
        <v>0</v>
      </c>
      <c r="E30" s="70">
        <v>1</v>
      </c>
      <c r="F30" s="71">
        <v>6</v>
      </c>
      <c r="G30" s="371"/>
      <c r="H30" s="371">
        <v>0</v>
      </c>
      <c r="N30" s="377"/>
    </row>
    <row r="31" spans="1:14" ht="12.75">
      <c r="A31" s="66" t="s">
        <v>159</v>
      </c>
      <c r="B31" s="67" t="s">
        <v>19</v>
      </c>
      <c r="C31" s="68" t="s">
        <v>37</v>
      </c>
      <c r="D31" s="69">
        <v>0</v>
      </c>
      <c r="E31" s="70">
        <v>1</v>
      </c>
      <c r="F31" s="71">
        <v>7</v>
      </c>
      <c r="G31" s="371"/>
      <c r="H31" s="371">
        <v>46055945</v>
      </c>
      <c r="N31" s="377"/>
    </row>
    <row r="32" spans="1:14" ht="12.75">
      <c r="A32" s="5"/>
      <c r="B32" s="67" t="s">
        <v>7</v>
      </c>
      <c r="C32" s="62" t="s">
        <v>574</v>
      </c>
      <c r="D32" s="69">
        <v>0</v>
      </c>
      <c r="E32" s="70">
        <v>1</v>
      </c>
      <c r="F32" s="71">
        <v>8</v>
      </c>
      <c r="G32" s="371">
        <f>G33+G34+G35+G36</f>
        <v>170170973</v>
      </c>
      <c r="H32" s="371">
        <f>+H33+H34+H35+H36</f>
        <v>131749490</v>
      </c>
      <c r="N32" s="377"/>
    </row>
    <row r="33" spans="1:14" ht="25.5">
      <c r="A33" s="66" t="s">
        <v>160</v>
      </c>
      <c r="B33" s="67" t="s">
        <v>20</v>
      </c>
      <c r="C33" s="68" t="s">
        <v>38</v>
      </c>
      <c r="D33" s="69">
        <v>0</v>
      </c>
      <c r="E33" s="70">
        <v>1</v>
      </c>
      <c r="F33" s="71">
        <v>9</v>
      </c>
      <c r="G33" s="371">
        <v>0</v>
      </c>
      <c r="H33" s="371">
        <v>0</v>
      </c>
      <c r="N33" s="377"/>
    </row>
    <row r="34" spans="1:14" ht="25.5">
      <c r="A34" s="66" t="s">
        <v>161</v>
      </c>
      <c r="B34" s="67" t="s">
        <v>21</v>
      </c>
      <c r="C34" s="68" t="s">
        <v>36</v>
      </c>
      <c r="D34" s="69">
        <v>0</v>
      </c>
      <c r="E34" s="70">
        <v>2</v>
      </c>
      <c r="F34" s="71">
        <v>0</v>
      </c>
      <c r="G34" s="371">
        <v>170170973</v>
      </c>
      <c r="H34" s="371">
        <v>131749490</v>
      </c>
      <c r="N34" s="377"/>
    </row>
    <row r="35" spans="1:14" ht="12.75">
      <c r="A35" s="66" t="s">
        <v>162</v>
      </c>
      <c r="B35" s="67" t="s">
        <v>22</v>
      </c>
      <c r="C35" s="68" t="s">
        <v>39</v>
      </c>
      <c r="D35" s="69">
        <v>0</v>
      </c>
      <c r="E35" s="70">
        <v>2</v>
      </c>
      <c r="F35" s="71">
        <v>1</v>
      </c>
      <c r="G35" s="371">
        <v>0</v>
      </c>
      <c r="H35" s="371">
        <v>0</v>
      </c>
      <c r="N35" s="377"/>
    </row>
    <row r="36" spans="1:14" ht="12.75">
      <c r="A36" s="66" t="s">
        <v>163</v>
      </c>
      <c r="B36" s="67" t="s">
        <v>23</v>
      </c>
      <c r="C36" s="68" t="s">
        <v>40</v>
      </c>
      <c r="D36" s="69">
        <v>0</v>
      </c>
      <c r="E36" s="70">
        <v>2</v>
      </c>
      <c r="F36" s="71">
        <v>2</v>
      </c>
      <c r="G36" s="371">
        <v>0</v>
      </c>
      <c r="H36" s="371">
        <v>0</v>
      </c>
      <c r="N36" s="377"/>
    </row>
    <row r="37" spans="1:14" ht="25.5">
      <c r="A37" s="5"/>
      <c r="B37" s="67" t="s">
        <v>11</v>
      </c>
      <c r="C37" s="62" t="s">
        <v>575</v>
      </c>
      <c r="D37" s="69">
        <v>0</v>
      </c>
      <c r="E37" s="70">
        <v>2</v>
      </c>
      <c r="F37" s="71">
        <v>3</v>
      </c>
      <c r="G37" s="371">
        <f>G38+G39+G40+G41</f>
        <v>282082</v>
      </c>
      <c r="H37" s="371">
        <f>+H38+H39+H40+H41</f>
        <v>301132</v>
      </c>
      <c r="N37" s="377"/>
    </row>
    <row r="38" spans="1:14" ht="25.5">
      <c r="A38" s="66" t="s">
        <v>164</v>
      </c>
      <c r="B38" s="67" t="s">
        <v>24</v>
      </c>
      <c r="C38" s="68" t="s">
        <v>38</v>
      </c>
      <c r="D38" s="69">
        <v>0</v>
      </c>
      <c r="E38" s="70">
        <v>2</v>
      </c>
      <c r="F38" s="71">
        <v>4</v>
      </c>
      <c r="G38" s="371">
        <v>249156</v>
      </c>
      <c r="H38" s="371">
        <v>264954</v>
      </c>
      <c r="N38" s="377"/>
    </row>
    <row r="39" spans="1:14" ht="25.5">
      <c r="A39" s="66" t="s">
        <v>165</v>
      </c>
      <c r="B39" s="67" t="s">
        <v>25</v>
      </c>
      <c r="C39" s="68" t="s">
        <v>36</v>
      </c>
      <c r="D39" s="69">
        <v>0</v>
      </c>
      <c r="E39" s="70">
        <v>2</v>
      </c>
      <c r="F39" s="71">
        <v>5</v>
      </c>
      <c r="G39" s="371">
        <v>0</v>
      </c>
      <c r="H39" s="371">
        <v>0</v>
      </c>
      <c r="N39" s="377"/>
    </row>
    <row r="40" spans="1:14" ht="12.75">
      <c r="A40" s="66" t="s">
        <v>166</v>
      </c>
      <c r="B40" s="67" t="s">
        <v>26</v>
      </c>
      <c r="C40" s="68" t="s">
        <v>39</v>
      </c>
      <c r="D40" s="69">
        <v>0</v>
      </c>
      <c r="E40" s="70">
        <v>2</v>
      </c>
      <c r="F40" s="71">
        <v>6</v>
      </c>
      <c r="G40" s="371">
        <v>32926</v>
      </c>
      <c r="H40" s="371">
        <v>36178</v>
      </c>
      <c r="N40" s="377"/>
    </row>
    <row r="41" spans="1:14" ht="13.5" thickBot="1">
      <c r="A41" s="75" t="s">
        <v>167</v>
      </c>
      <c r="B41" s="76" t="s">
        <v>27</v>
      </c>
      <c r="C41" s="77" t="s">
        <v>41</v>
      </c>
      <c r="D41" s="78">
        <v>0</v>
      </c>
      <c r="E41" s="79">
        <v>2</v>
      </c>
      <c r="F41" s="80">
        <v>7</v>
      </c>
      <c r="G41" s="372">
        <v>0</v>
      </c>
      <c r="H41" s="372">
        <v>0</v>
      </c>
      <c r="N41" s="377"/>
    </row>
    <row r="42" spans="1:14" ht="13.5" thickBot="1">
      <c r="A42" s="81"/>
      <c r="B42" s="13"/>
      <c r="C42" s="82"/>
      <c r="D42" s="13"/>
      <c r="E42" s="13"/>
      <c r="F42" s="13"/>
      <c r="G42" s="275"/>
      <c r="H42" s="275"/>
      <c r="N42" s="377"/>
    </row>
    <row r="43" spans="1:14" ht="12.75">
      <c r="A43" s="15"/>
      <c r="B43" s="83" t="s">
        <v>28</v>
      </c>
      <c r="C43" s="84" t="s">
        <v>576</v>
      </c>
      <c r="D43" s="85">
        <v>0</v>
      </c>
      <c r="E43" s="86">
        <v>2</v>
      </c>
      <c r="F43" s="87">
        <v>8</v>
      </c>
      <c r="G43" s="373">
        <f>G44+G45+G46</f>
        <v>35774800</v>
      </c>
      <c r="H43" s="373">
        <f>+H44+H45+H46</f>
        <v>29172581</v>
      </c>
      <c r="N43" s="377"/>
    </row>
    <row r="44" spans="1:14" ht="12.75">
      <c r="A44" s="66" t="s">
        <v>153</v>
      </c>
      <c r="B44" s="67" t="s">
        <v>29</v>
      </c>
      <c r="C44" s="68" t="s">
        <v>42</v>
      </c>
      <c r="D44" s="69">
        <v>0</v>
      </c>
      <c r="E44" s="70">
        <v>2</v>
      </c>
      <c r="F44" s="71">
        <v>9</v>
      </c>
      <c r="G44" s="371">
        <v>29656521</v>
      </c>
      <c r="H44" s="371">
        <v>23354061</v>
      </c>
      <c r="N44" s="377"/>
    </row>
    <row r="45" spans="1:14" ht="12.75">
      <c r="A45" s="72" t="s">
        <v>154</v>
      </c>
      <c r="B45" s="67" t="s">
        <v>30</v>
      </c>
      <c r="C45" s="68" t="s">
        <v>43</v>
      </c>
      <c r="D45" s="69">
        <v>0</v>
      </c>
      <c r="E45" s="70">
        <v>3</v>
      </c>
      <c r="F45" s="71">
        <v>0</v>
      </c>
      <c r="G45" s="371">
        <v>5242023</v>
      </c>
      <c r="H45" s="371">
        <v>4942264</v>
      </c>
      <c r="N45" s="377"/>
    </row>
    <row r="46" spans="1:14" ht="12.75">
      <c r="A46" s="72" t="s">
        <v>168</v>
      </c>
      <c r="B46" s="67" t="s">
        <v>31</v>
      </c>
      <c r="C46" s="68" t="s">
        <v>44</v>
      </c>
      <c r="D46" s="69">
        <v>0</v>
      </c>
      <c r="E46" s="70">
        <v>3</v>
      </c>
      <c r="F46" s="71">
        <v>1</v>
      </c>
      <c r="G46" s="371">
        <v>876256</v>
      </c>
      <c r="H46" s="371">
        <v>876256</v>
      </c>
      <c r="N46" s="377"/>
    </row>
    <row r="47" spans="1:14" ht="24" customHeight="1">
      <c r="A47" s="88" t="s">
        <v>117</v>
      </c>
      <c r="B47" s="89" t="s">
        <v>32</v>
      </c>
      <c r="C47" s="90" t="s">
        <v>33</v>
      </c>
      <c r="D47" s="91">
        <v>0</v>
      </c>
      <c r="E47" s="92">
        <v>3</v>
      </c>
      <c r="F47" s="93">
        <v>2</v>
      </c>
      <c r="G47" s="374">
        <v>0</v>
      </c>
      <c r="H47" s="374">
        <v>0</v>
      </c>
      <c r="N47" s="377"/>
    </row>
    <row r="48" spans="1:14" ht="25.5">
      <c r="A48" s="94" t="s">
        <v>155</v>
      </c>
      <c r="B48" s="95" t="s">
        <v>45</v>
      </c>
      <c r="C48" s="96" t="s">
        <v>46</v>
      </c>
      <c r="D48" s="97">
        <v>0</v>
      </c>
      <c r="E48" s="98">
        <v>3</v>
      </c>
      <c r="F48" s="99">
        <v>3</v>
      </c>
      <c r="G48" s="375">
        <v>0</v>
      </c>
      <c r="H48" s="375">
        <v>0</v>
      </c>
      <c r="N48" s="377"/>
    </row>
    <row r="49" spans="1:14" ht="25.5">
      <c r="A49" s="5"/>
      <c r="B49" s="61" t="s">
        <v>47</v>
      </c>
      <c r="C49" s="62" t="s">
        <v>577</v>
      </c>
      <c r="D49" s="69">
        <v>0</v>
      </c>
      <c r="E49" s="70">
        <v>3</v>
      </c>
      <c r="F49" s="71">
        <v>4</v>
      </c>
      <c r="G49" s="371">
        <f>G50+G51+G52+G53+G54+G55+G56</f>
        <v>10311742</v>
      </c>
      <c r="H49" s="371">
        <f>+H50+H51+H52+H53+H54+H55+H56</f>
        <v>10293550</v>
      </c>
      <c r="N49" s="377"/>
    </row>
    <row r="50" spans="1:14" ht="12.75">
      <c r="A50" s="66" t="s">
        <v>144</v>
      </c>
      <c r="B50" s="100" t="s">
        <v>6</v>
      </c>
      <c r="C50" s="101" t="s">
        <v>49</v>
      </c>
      <c r="D50" s="69">
        <v>0</v>
      </c>
      <c r="E50" s="70">
        <v>3</v>
      </c>
      <c r="F50" s="71">
        <v>5</v>
      </c>
      <c r="G50" s="371">
        <v>1860627</v>
      </c>
      <c r="H50" s="371">
        <v>1858363</v>
      </c>
      <c r="N50" s="377"/>
    </row>
    <row r="51" spans="1:14" ht="12.75">
      <c r="A51" s="66" t="s">
        <v>145</v>
      </c>
      <c r="B51" s="100" t="s">
        <v>7</v>
      </c>
      <c r="C51" s="101" t="s">
        <v>50</v>
      </c>
      <c r="D51" s="69">
        <v>0</v>
      </c>
      <c r="E51" s="70">
        <v>3</v>
      </c>
      <c r="F51" s="71">
        <v>6</v>
      </c>
      <c r="G51" s="371">
        <v>269125</v>
      </c>
      <c r="H51" s="371">
        <v>267908</v>
      </c>
      <c r="N51" s="377"/>
    </row>
    <row r="52" spans="1:14" ht="12.75">
      <c r="A52" s="66" t="s">
        <v>146</v>
      </c>
      <c r="B52" s="100" t="s">
        <v>11</v>
      </c>
      <c r="C52" s="101" t="s">
        <v>51</v>
      </c>
      <c r="D52" s="69">
        <v>0</v>
      </c>
      <c r="E52" s="70">
        <v>3</v>
      </c>
      <c r="F52" s="71">
        <v>7</v>
      </c>
      <c r="G52" s="371">
        <v>8181990</v>
      </c>
      <c r="H52" s="371">
        <v>8167279</v>
      </c>
      <c r="N52" s="377"/>
    </row>
    <row r="53" spans="1:14" ht="24.75" customHeight="1">
      <c r="A53" s="66" t="s">
        <v>147</v>
      </c>
      <c r="B53" s="100" t="s">
        <v>28</v>
      </c>
      <c r="C53" s="102" t="s">
        <v>206</v>
      </c>
      <c r="D53" s="69">
        <v>0</v>
      </c>
      <c r="E53" s="70">
        <v>3</v>
      </c>
      <c r="F53" s="71">
        <v>8</v>
      </c>
      <c r="G53" s="371">
        <v>0</v>
      </c>
      <c r="H53" s="371">
        <v>0</v>
      </c>
      <c r="N53" s="377"/>
    </row>
    <row r="54" spans="1:14" ht="12.75">
      <c r="A54" s="66" t="s">
        <v>148</v>
      </c>
      <c r="B54" s="100" t="s">
        <v>52</v>
      </c>
      <c r="C54" s="101" t="s">
        <v>198</v>
      </c>
      <c r="D54" s="69">
        <v>0</v>
      </c>
      <c r="E54" s="70">
        <v>3</v>
      </c>
      <c r="F54" s="71">
        <v>9</v>
      </c>
      <c r="G54" s="371">
        <v>0</v>
      </c>
      <c r="H54" s="371">
        <v>0</v>
      </c>
      <c r="N54" s="377"/>
    </row>
    <row r="55" spans="1:14" ht="12.75">
      <c r="A55" s="66" t="s">
        <v>169</v>
      </c>
      <c r="B55" s="100" t="s">
        <v>53</v>
      </c>
      <c r="C55" s="102" t="s">
        <v>54</v>
      </c>
      <c r="D55" s="69">
        <v>0</v>
      </c>
      <c r="E55" s="70">
        <v>4</v>
      </c>
      <c r="F55" s="71">
        <v>0</v>
      </c>
      <c r="G55" s="371">
        <v>0</v>
      </c>
      <c r="H55" s="371">
        <v>0</v>
      </c>
      <c r="N55" s="377"/>
    </row>
    <row r="56" spans="1:14" ht="25.5">
      <c r="A56" s="66" t="s">
        <v>170</v>
      </c>
      <c r="B56" s="100" t="s">
        <v>56</v>
      </c>
      <c r="C56" s="102" t="s">
        <v>55</v>
      </c>
      <c r="D56" s="69">
        <v>0</v>
      </c>
      <c r="E56" s="70">
        <v>4</v>
      </c>
      <c r="F56" s="71">
        <v>1</v>
      </c>
      <c r="G56" s="371">
        <v>0</v>
      </c>
      <c r="H56" s="371">
        <v>0</v>
      </c>
      <c r="N56" s="377"/>
    </row>
    <row r="57" spans="1:14" ht="12.75">
      <c r="A57" s="5"/>
      <c r="B57" s="61" t="s">
        <v>48</v>
      </c>
      <c r="C57" s="103" t="s">
        <v>190</v>
      </c>
      <c r="D57" s="69">
        <v>0</v>
      </c>
      <c r="E57" s="70">
        <v>4</v>
      </c>
      <c r="F57" s="71">
        <v>2</v>
      </c>
      <c r="G57" s="371">
        <f>G58</f>
        <v>0</v>
      </c>
      <c r="H57" s="371">
        <v>0</v>
      </c>
      <c r="N57" s="377"/>
    </row>
    <row r="58" spans="1:14" ht="12.75">
      <c r="A58" s="66" t="s">
        <v>118</v>
      </c>
      <c r="B58" s="100" t="s">
        <v>6</v>
      </c>
      <c r="C58" s="102" t="s">
        <v>57</v>
      </c>
      <c r="D58" s="69">
        <v>0</v>
      </c>
      <c r="E58" s="70">
        <v>4</v>
      </c>
      <c r="F58" s="71">
        <v>3</v>
      </c>
      <c r="G58" s="371"/>
      <c r="H58" s="371">
        <v>0</v>
      </c>
      <c r="N58" s="377"/>
    </row>
    <row r="59" spans="1:14" ht="12.75">
      <c r="A59" s="5"/>
      <c r="B59" s="61" t="s">
        <v>101</v>
      </c>
      <c r="C59" s="104" t="s">
        <v>578</v>
      </c>
      <c r="D59" s="69">
        <v>0</v>
      </c>
      <c r="E59" s="70">
        <v>4</v>
      </c>
      <c r="F59" s="71">
        <v>4</v>
      </c>
      <c r="G59" s="371">
        <f>G60+G63+G64</f>
        <v>2705298</v>
      </c>
      <c r="H59" s="371">
        <f>+H60+H63+H64</f>
        <v>3654767</v>
      </c>
      <c r="N59" s="377"/>
    </row>
    <row r="60" spans="1:14" ht="12.75">
      <c r="A60" s="5"/>
      <c r="B60" s="105" t="s">
        <v>6</v>
      </c>
      <c r="C60" s="104" t="s">
        <v>579</v>
      </c>
      <c r="D60" s="69">
        <v>0</v>
      </c>
      <c r="E60" s="70">
        <v>4</v>
      </c>
      <c r="F60" s="71">
        <v>5</v>
      </c>
      <c r="G60" s="371">
        <f>G61+G62</f>
        <v>897349</v>
      </c>
      <c r="H60" s="371">
        <v>1238698</v>
      </c>
      <c r="N60" s="377"/>
    </row>
    <row r="61" spans="1:14" ht="12.75">
      <c r="A61" s="66" t="s">
        <v>149</v>
      </c>
      <c r="B61" s="105" t="s">
        <v>18</v>
      </c>
      <c r="C61" s="101" t="s">
        <v>59</v>
      </c>
      <c r="D61" s="69">
        <v>0</v>
      </c>
      <c r="E61" s="70">
        <v>4</v>
      </c>
      <c r="F61" s="71">
        <v>6</v>
      </c>
      <c r="G61" s="371">
        <v>897349</v>
      </c>
      <c r="H61" s="371">
        <v>1238698</v>
      </c>
      <c r="N61" s="377"/>
    </row>
    <row r="62" spans="1:14" ht="12.75">
      <c r="A62" s="66" t="s">
        <v>149</v>
      </c>
      <c r="B62" s="105" t="s">
        <v>19</v>
      </c>
      <c r="C62" s="101" t="s">
        <v>60</v>
      </c>
      <c r="D62" s="69">
        <v>0</v>
      </c>
      <c r="E62" s="70">
        <v>4</v>
      </c>
      <c r="F62" s="71">
        <v>7</v>
      </c>
      <c r="G62" s="371">
        <v>0</v>
      </c>
      <c r="H62" s="371">
        <v>0</v>
      </c>
      <c r="N62" s="377"/>
    </row>
    <row r="63" spans="1:14" ht="12.75">
      <c r="A63" s="66" t="s">
        <v>207</v>
      </c>
      <c r="B63" s="106" t="s">
        <v>7</v>
      </c>
      <c r="C63" s="104" t="s">
        <v>61</v>
      </c>
      <c r="D63" s="69">
        <v>0</v>
      </c>
      <c r="E63" s="70">
        <v>4</v>
      </c>
      <c r="F63" s="71">
        <v>8</v>
      </c>
      <c r="G63" s="371">
        <v>224133</v>
      </c>
      <c r="H63" s="371">
        <v>747361</v>
      </c>
      <c r="N63" s="377"/>
    </row>
    <row r="64" spans="1:14" ht="12.75">
      <c r="A64" s="5"/>
      <c r="B64" s="106" t="s">
        <v>11</v>
      </c>
      <c r="C64" s="103" t="s">
        <v>580</v>
      </c>
      <c r="D64" s="69">
        <v>0</v>
      </c>
      <c r="E64" s="70">
        <v>4</v>
      </c>
      <c r="F64" s="71">
        <v>9</v>
      </c>
      <c r="G64" s="371">
        <f>G65+G66+G67</f>
        <v>1583816</v>
      </c>
      <c r="H64" s="371">
        <f>+H65+H66+H67</f>
        <v>1668708</v>
      </c>
      <c r="N64" s="377"/>
    </row>
    <row r="65" spans="1:14" ht="12.75">
      <c r="A65" s="72" t="s">
        <v>150</v>
      </c>
      <c r="B65" s="106" t="s">
        <v>24</v>
      </c>
      <c r="C65" s="102" t="s">
        <v>63</v>
      </c>
      <c r="D65" s="69">
        <v>0</v>
      </c>
      <c r="E65" s="70">
        <v>5</v>
      </c>
      <c r="F65" s="71">
        <v>0</v>
      </c>
      <c r="G65" s="371">
        <v>-60113</v>
      </c>
      <c r="H65" s="371">
        <v>-80516</v>
      </c>
      <c r="N65" s="377"/>
    </row>
    <row r="66" spans="1:14" ht="12.75">
      <c r="A66" s="66" t="s">
        <v>208</v>
      </c>
      <c r="B66" s="106" t="s">
        <v>25</v>
      </c>
      <c r="C66" s="102" t="s">
        <v>64</v>
      </c>
      <c r="D66" s="69">
        <v>0</v>
      </c>
      <c r="E66" s="70">
        <v>5</v>
      </c>
      <c r="F66" s="71">
        <v>1</v>
      </c>
      <c r="G66" s="371">
        <v>16087</v>
      </c>
      <c r="H66" s="371">
        <v>7446</v>
      </c>
      <c r="N66" s="377"/>
    </row>
    <row r="67" spans="1:14" ht="12.75">
      <c r="A67" s="72" t="s">
        <v>209</v>
      </c>
      <c r="B67" s="106" t="s">
        <v>26</v>
      </c>
      <c r="C67" s="102" t="s">
        <v>62</v>
      </c>
      <c r="D67" s="69">
        <v>0</v>
      </c>
      <c r="E67" s="70">
        <v>5</v>
      </c>
      <c r="F67" s="71">
        <v>2</v>
      </c>
      <c r="G67" s="371">
        <v>1627842</v>
      </c>
      <c r="H67" s="371">
        <v>1741778</v>
      </c>
      <c r="N67" s="377"/>
    </row>
    <row r="68" spans="1:14" ht="12.75">
      <c r="A68" s="5"/>
      <c r="B68" s="107" t="s">
        <v>186</v>
      </c>
      <c r="C68" s="104" t="s">
        <v>581</v>
      </c>
      <c r="D68" s="69">
        <v>0</v>
      </c>
      <c r="E68" s="70">
        <v>5</v>
      </c>
      <c r="F68" s="71">
        <v>3</v>
      </c>
      <c r="G68" s="371">
        <f>G69+G73+G74</f>
        <v>11769127</v>
      </c>
      <c r="H68" s="371">
        <f>+H69+H73+H74</f>
        <v>10221833</v>
      </c>
      <c r="N68" s="377"/>
    </row>
    <row r="69" spans="1:14" ht="12.75">
      <c r="A69" s="5"/>
      <c r="B69" s="106" t="s">
        <v>6</v>
      </c>
      <c r="C69" s="104" t="s">
        <v>582</v>
      </c>
      <c r="D69" s="69">
        <v>0</v>
      </c>
      <c r="E69" s="70">
        <v>5</v>
      </c>
      <c r="F69" s="71">
        <v>4</v>
      </c>
      <c r="G69" s="371">
        <f>G70+G71+G72</f>
        <v>11769127</v>
      </c>
      <c r="H69" s="371">
        <f>+H70+H71+H72</f>
        <v>10221833</v>
      </c>
      <c r="N69" s="377"/>
    </row>
    <row r="70" spans="1:14" ht="12.75">
      <c r="A70" s="66" t="s">
        <v>151</v>
      </c>
      <c r="B70" s="106" t="s">
        <v>18</v>
      </c>
      <c r="C70" s="102" t="s">
        <v>65</v>
      </c>
      <c r="D70" s="69">
        <v>0</v>
      </c>
      <c r="E70" s="70">
        <v>5</v>
      </c>
      <c r="F70" s="71">
        <v>5</v>
      </c>
      <c r="G70" s="371">
        <v>11769127</v>
      </c>
      <c r="H70" s="371">
        <v>10221411</v>
      </c>
      <c r="N70" s="377"/>
    </row>
    <row r="71" spans="1:14" ht="25.5">
      <c r="A71" s="66" t="s">
        <v>119</v>
      </c>
      <c r="B71" s="106" t="s">
        <v>19</v>
      </c>
      <c r="C71" s="102" t="s">
        <v>66</v>
      </c>
      <c r="D71" s="69">
        <v>0</v>
      </c>
      <c r="E71" s="70">
        <v>5</v>
      </c>
      <c r="F71" s="71">
        <v>6</v>
      </c>
      <c r="G71" s="371">
        <v>0</v>
      </c>
      <c r="H71" s="371">
        <v>0</v>
      </c>
      <c r="N71" s="377"/>
    </row>
    <row r="72" spans="1:14" ht="12.75">
      <c r="A72" s="72" t="s">
        <v>171</v>
      </c>
      <c r="B72" s="106" t="s">
        <v>69</v>
      </c>
      <c r="C72" s="102" t="s">
        <v>67</v>
      </c>
      <c r="D72" s="69">
        <v>0</v>
      </c>
      <c r="E72" s="70">
        <v>5</v>
      </c>
      <c r="F72" s="71">
        <v>7</v>
      </c>
      <c r="G72" s="371">
        <v>0</v>
      </c>
      <c r="H72" s="371">
        <v>422</v>
      </c>
      <c r="N72" s="377"/>
    </row>
    <row r="73" spans="1:14" ht="21" customHeight="1">
      <c r="A73" s="5" t="s">
        <v>172</v>
      </c>
      <c r="B73" s="107" t="s">
        <v>7</v>
      </c>
      <c r="C73" s="103" t="s">
        <v>68</v>
      </c>
      <c r="D73" s="69">
        <v>0</v>
      </c>
      <c r="E73" s="70">
        <v>5</v>
      </c>
      <c r="F73" s="71">
        <v>8</v>
      </c>
      <c r="G73" s="371">
        <v>0</v>
      </c>
      <c r="H73" s="371">
        <v>0</v>
      </c>
      <c r="N73" s="377"/>
    </row>
    <row r="74" spans="1:14" ht="12.75">
      <c r="A74" s="5" t="s">
        <v>195</v>
      </c>
      <c r="B74" s="107" t="s">
        <v>11</v>
      </c>
      <c r="C74" s="103" t="s">
        <v>196</v>
      </c>
      <c r="D74" s="69">
        <v>0</v>
      </c>
      <c r="E74" s="70">
        <v>5</v>
      </c>
      <c r="F74" s="71">
        <v>9</v>
      </c>
      <c r="G74" s="371">
        <v>0</v>
      </c>
      <c r="H74" s="371">
        <v>0</v>
      </c>
      <c r="N74" s="377"/>
    </row>
    <row r="75" spans="1:14" ht="25.5">
      <c r="A75" s="5">
        <v>19</v>
      </c>
      <c r="B75" s="107" t="s">
        <v>187</v>
      </c>
      <c r="C75" s="103" t="s">
        <v>583</v>
      </c>
      <c r="D75" s="69">
        <v>0</v>
      </c>
      <c r="E75" s="70">
        <v>6</v>
      </c>
      <c r="F75" s="71">
        <v>0</v>
      </c>
      <c r="G75" s="371">
        <f>G76+G77+G78</f>
        <v>6929707</v>
      </c>
      <c r="H75" s="371">
        <f>+H76+H77+H78</f>
        <v>6063622</v>
      </c>
      <c r="N75" s="377"/>
    </row>
    <row r="76" spans="1:14" ht="12.75">
      <c r="A76" s="66" t="s">
        <v>173</v>
      </c>
      <c r="B76" s="106" t="s">
        <v>6</v>
      </c>
      <c r="C76" s="101" t="s">
        <v>71</v>
      </c>
      <c r="D76" s="69">
        <v>0</v>
      </c>
      <c r="E76" s="70">
        <v>6</v>
      </c>
      <c r="F76" s="71">
        <v>1</v>
      </c>
      <c r="G76" s="371">
        <v>2616677</v>
      </c>
      <c r="H76" s="371">
        <v>1731870</v>
      </c>
      <c r="N76" s="377"/>
    </row>
    <row r="77" spans="1:14" ht="12.75">
      <c r="A77" s="66" t="s">
        <v>174</v>
      </c>
      <c r="B77" s="106" t="s">
        <v>7</v>
      </c>
      <c r="C77" s="101" t="s">
        <v>72</v>
      </c>
      <c r="D77" s="69">
        <v>0</v>
      </c>
      <c r="E77" s="70">
        <v>6</v>
      </c>
      <c r="F77" s="71">
        <v>2</v>
      </c>
      <c r="G77" s="371">
        <v>2685573</v>
      </c>
      <c r="H77" s="371">
        <v>2711459</v>
      </c>
      <c r="N77" s="377"/>
    </row>
    <row r="78" spans="1:14" ht="12.75">
      <c r="A78" s="66" t="s">
        <v>175</v>
      </c>
      <c r="B78" s="106" t="s">
        <v>11</v>
      </c>
      <c r="C78" s="101" t="s">
        <v>73</v>
      </c>
      <c r="D78" s="69">
        <v>0</v>
      </c>
      <c r="E78" s="70">
        <v>6</v>
      </c>
      <c r="F78" s="71">
        <v>3</v>
      </c>
      <c r="G78" s="371">
        <v>1627457</v>
      </c>
      <c r="H78" s="371">
        <v>1620293</v>
      </c>
      <c r="N78" s="377"/>
    </row>
    <row r="79" spans="1:14" ht="38.25">
      <c r="A79" s="5"/>
      <c r="B79" s="108" t="s">
        <v>70</v>
      </c>
      <c r="C79" s="109" t="s">
        <v>584</v>
      </c>
      <c r="D79" s="69">
        <v>0</v>
      </c>
      <c r="E79" s="70">
        <v>6</v>
      </c>
      <c r="F79" s="71">
        <v>4</v>
      </c>
      <c r="G79" s="371">
        <f>G15+G18+G22+G48+G49+G57+G59+G68+G75</f>
        <v>265809893</v>
      </c>
      <c r="H79" s="371">
        <f>+H15+H18+H22+H48+H49+H57+H59+H68+H75</f>
        <v>265088018</v>
      </c>
      <c r="N79" s="377"/>
    </row>
    <row r="80" spans="1:14" ht="13.5" thickBot="1">
      <c r="A80" s="110" t="s">
        <v>152</v>
      </c>
      <c r="B80" s="111" t="s">
        <v>74</v>
      </c>
      <c r="C80" s="112" t="s">
        <v>75</v>
      </c>
      <c r="D80" s="78">
        <v>0</v>
      </c>
      <c r="E80" s="79">
        <v>6</v>
      </c>
      <c r="F80" s="80">
        <v>5</v>
      </c>
      <c r="G80" s="372">
        <v>2187505</v>
      </c>
      <c r="H80" s="372">
        <v>2367502</v>
      </c>
      <c r="N80" s="377"/>
    </row>
    <row r="81" spans="1:14" ht="12.75">
      <c r="A81" s="19"/>
      <c r="B81" s="113"/>
      <c r="C81" s="114"/>
      <c r="D81" s="13"/>
      <c r="E81" s="13"/>
      <c r="F81" s="13"/>
      <c r="G81" s="131"/>
      <c r="H81" s="113"/>
      <c r="J81" s="23"/>
      <c r="N81" s="377"/>
    </row>
    <row r="82" spans="1:14" ht="13.5" thickBot="1">
      <c r="A82" s="19"/>
      <c r="B82" s="113"/>
      <c r="C82" s="114"/>
      <c r="D82" s="13"/>
      <c r="E82" s="13"/>
      <c r="F82" s="13"/>
      <c r="G82" s="131"/>
      <c r="H82" s="113"/>
      <c r="N82" s="377"/>
    </row>
    <row r="83" spans="1:14" ht="13.5" thickBot="1">
      <c r="A83" s="57" t="s">
        <v>193</v>
      </c>
      <c r="B83" s="396" t="s">
        <v>1</v>
      </c>
      <c r="C83" s="387"/>
      <c r="D83" s="390" t="s">
        <v>0</v>
      </c>
      <c r="E83" s="391"/>
      <c r="F83" s="391"/>
      <c r="G83" s="276" t="s">
        <v>2</v>
      </c>
      <c r="H83" s="276" t="s">
        <v>670</v>
      </c>
      <c r="N83" s="377"/>
    </row>
    <row r="84" spans="1:14" ht="13.5" thickBot="1">
      <c r="A84" s="37">
        <v>3</v>
      </c>
      <c r="B84" s="386">
        <v>2</v>
      </c>
      <c r="C84" s="387"/>
      <c r="D84" s="36"/>
      <c r="E84" s="58">
        <v>1</v>
      </c>
      <c r="F84" s="58"/>
      <c r="G84" s="276">
        <v>4</v>
      </c>
      <c r="H84" s="276">
        <v>5</v>
      </c>
      <c r="N84" s="377"/>
    </row>
    <row r="85" spans="1:14" ht="12.75">
      <c r="A85" s="15"/>
      <c r="B85" s="8"/>
      <c r="C85" s="60" t="s">
        <v>76</v>
      </c>
      <c r="D85" s="9"/>
      <c r="E85" s="10"/>
      <c r="F85" s="11"/>
      <c r="G85" s="277"/>
      <c r="H85" s="277"/>
      <c r="N85" s="377"/>
    </row>
    <row r="86" spans="1:14" ht="12.75">
      <c r="A86" s="5"/>
      <c r="B86" s="107" t="s">
        <v>4</v>
      </c>
      <c r="C86" s="62" t="s">
        <v>585</v>
      </c>
      <c r="D86" s="67">
        <v>0</v>
      </c>
      <c r="E86" s="115">
        <v>6</v>
      </c>
      <c r="F86" s="116">
        <v>6</v>
      </c>
      <c r="G86" s="371">
        <f>G87+G91+G92+G96+G100+G104+G105</f>
        <v>35986919</v>
      </c>
      <c r="H86" s="371">
        <f>+H87+H91+H92+H96+H100+H103</f>
        <v>32671331</v>
      </c>
      <c r="N86" s="377"/>
    </row>
    <row r="87" spans="1:14" ht="12.75">
      <c r="A87" s="5"/>
      <c r="B87" s="107" t="s">
        <v>6</v>
      </c>
      <c r="C87" s="103" t="s">
        <v>586</v>
      </c>
      <c r="D87" s="67">
        <v>0</v>
      </c>
      <c r="E87" s="115">
        <v>6</v>
      </c>
      <c r="F87" s="116">
        <v>7</v>
      </c>
      <c r="G87" s="371">
        <f>G88+G89+G90</f>
        <v>16000000</v>
      </c>
      <c r="H87" s="371">
        <v>16000000</v>
      </c>
      <c r="N87" s="377"/>
    </row>
    <row r="88" spans="1:14" ht="12.75">
      <c r="A88" s="117" t="s">
        <v>120</v>
      </c>
      <c r="B88" s="105" t="s">
        <v>18</v>
      </c>
      <c r="C88" s="102" t="s">
        <v>77</v>
      </c>
      <c r="D88" s="67">
        <v>0</v>
      </c>
      <c r="E88" s="115">
        <v>6</v>
      </c>
      <c r="F88" s="116">
        <v>8</v>
      </c>
      <c r="G88" s="371">
        <v>16000000</v>
      </c>
      <c r="H88" s="371">
        <v>16000000</v>
      </c>
      <c r="N88" s="377"/>
    </row>
    <row r="89" spans="1:14" ht="12.75">
      <c r="A89" s="117" t="s">
        <v>121</v>
      </c>
      <c r="B89" s="105" t="s">
        <v>19</v>
      </c>
      <c r="C89" s="102" t="s">
        <v>78</v>
      </c>
      <c r="D89" s="67">
        <v>0</v>
      </c>
      <c r="E89" s="115">
        <v>6</v>
      </c>
      <c r="F89" s="116">
        <v>9</v>
      </c>
      <c r="G89" s="371">
        <v>0</v>
      </c>
      <c r="H89" s="371">
        <v>0</v>
      </c>
      <c r="N89" s="377"/>
    </row>
    <row r="90" spans="1:14" s="16" customFormat="1" ht="12.75">
      <c r="A90" s="118">
        <v>904</v>
      </c>
      <c r="B90" s="106" t="s">
        <v>69</v>
      </c>
      <c r="C90" s="119" t="s">
        <v>183</v>
      </c>
      <c r="D90" s="100">
        <v>0</v>
      </c>
      <c r="E90" s="120">
        <v>7</v>
      </c>
      <c r="F90" s="121">
        <v>0</v>
      </c>
      <c r="G90" s="21">
        <v>0</v>
      </c>
      <c r="H90" s="21">
        <v>0</v>
      </c>
      <c r="L90" s="6"/>
      <c r="N90" s="377"/>
    </row>
    <row r="91" spans="1:14" ht="12.75">
      <c r="A91" s="5" t="s">
        <v>122</v>
      </c>
      <c r="B91" s="122" t="s">
        <v>7</v>
      </c>
      <c r="C91" s="103" t="s">
        <v>79</v>
      </c>
      <c r="D91" s="67">
        <v>0</v>
      </c>
      <c r="E91" s="115">
        <v>7</v>
      </c>
      <c r="F91" s="116">
        <v>1</v>
      </c>
      <c r="G91" s="371">
        <v>0</v>
      </c>
      <c r="H91" s="371">
        <v>0</v>
      </c>
      <c r="N91" s="377"/>
    </row>
    <row r="92" spans="1:14" ht="12.75">
      <c r="A92" s="5"/>
      <c r="B92" s="122" t="s">
        <v>11</v>
      </c>
      <c r="C92" s="62" t="s">
        <v>587</v>
      </c>
      <c r="D92" s="67">
        <v>0</v>
      </c>
      <c r="E92" s="115">
        <v>7</v>
      </c>
      <c r="F92" s="116">
        <v>2</v>
      </c>
      <c r="G92" s="371">
        <f>+G93+G94+G95</f>
        <v>5130973</v>
      </c>
      <c r="H92" s="371">
        <v>243645</v>
      </c>
      <c r="N92" s="377"/>
    </row>
    <row r="93" spans="1:14" ht="12.75">
      <c r="A93" s="117" t="s">
        <v>123</v>
      </c>
      <c r="B93" s="105" t="s">
        <v>24</v>
      </c>
      <c r="C93" s="102" t="s">
        <v>80</v>
      </c>
      <c r="D93" s="67">
        <v>0</v>
      </c>
      <c r="E93" s="115">
        <v>7</v>
      </c>
      <c r="F93" s="116">
        <v>3</v>
      </c>
      <c r="G93" s="371">
        <v>0</v>
      </c>
      <c r="H93" s="371">
        <v>0</v>
      </c>
      <c r="N93" s="377"/>
    </row>
    <row r="94" spans="1:14" ht="12.75">
      <c r="A94" s="117" t="s">
        <v>124</v>
      </c>
      <c r="B94" s="105" t="s">
        <v>25</v>
      </c>
      <c r="C94" s="102" t="s">
        <v>81</v>
      </c>
      <c r="D94" s="67">
        <v>0</v>
      </c>
      <c r="E94" s="115">
        <v>7</v>
      </c>
      <c r="F94" s="116">
        <v>4</v>
      </c>
      <c r="G94" s="371">
        <v>5130973</v>
      </c>
      <c r="H94" s="371">
        <v>243645</v>
      </c>
      <c r="N94" s="377"/>
    </row>
    <row r="95" spans="1:14" ht="12.75">
      <c r="A95" s="117" t="s">
        <v>125</v>
      </c>
      <c r="B95" s="105" t="s">
        <v>26</v>
      </c>
      <c r="C95" s="102" t="s">
        <v>82</v>
      </c>
      <c r="D95" s="67">
        <v>0</v>
      </c>
      <c r="E95" s="115">
        <v>7</v>
      </c>
      <c r="F95" s="116">
        <v>5</v>
      </c>
      <c r="G95" s="371"/>
      <c r="H95" s="371">
        <v>0</v>
      </c>
      <c r="L95" s="16"/>
      <c r="N95" s="377"/>
    </row>
    <row r="96" spans="1:14" ht="12.75">
      <c r="A96" s="5"/>
      <c r="B96" s="106" t="s">
        <v>28</v>
      </c>
      <c r="C96" s="62" t="s">
        <v>588</v>
      </c>
      <c r="D96" s="67">
        <v>0</v>
      </c>
      <c r="E96" s="115">
        <v>7</v>
      </c>
      <c r="F96" s="116">
        <v>6</v>
      </c>
      <c r="G96" s="371">
        <f>G97+G99+G98</f>
        <v>4000000</v>
      </c>
      <c r="H96" s="371">
        <f>+H97+H98+H99</f>
        <v>4000000</v>
      </c>
      <c r="N96" s="377"/>
    </row>
    <row r="97" spans="1:14" ht="12.75">
      <c r="A97" s="117" t="s">
        <v>126</v>
      </c>
      <c r="B97" s="105" t="s">
        <v>29</v>
      </c>
      <c r="C97" s="68" t="s">
        <v>85</v>
      </c>
      <c r="D97" s="67">
        <v>0</v>
      </c>
      <c r="E97" s="115">
        <v>7</v>
      </c>
      <c r="F97" s="116">
        <v>7</v>
      </c>
      <c r="G97" s="371">
        <v>4000000</v>
      </c>
      <c r="H97" s="371">
        <v>4000000</v>
      </c>
      <c r="N97" s="377"/>
    </row>
    <row r="98" spans="1:14" ht="12.75">
      <c r="A98" s="117" t="s">
        <v>127</v>
      </c>
      <c r="B98" s="105" t="s">
        <v>30</v>
      </c>
      <c r="C98" s="68" t="s">
        <v>83</v>
      </c>
      <c r="D98" s="67">
        <v>0</v>
      </c>
      <c r="E98" s="115">
        <v>7</v>
      </c>
      <c r="F98" s="116">
        <v>8</v>
      </c>
      <c r="G98" s="371">
        <v>0</v>
      </c>
      <c r="H98" s="371">
        <v>0</v>
      </c>
      <c r="N98" s="377"/>
    </row>
    <row r="99" spans="1:14" ht="12.75">
      <c r="A99" s="117" t="s">
        <v>128</v>
      </c>
      <c r="B99" s="105" t="s">
        <v>31</v>
      </c>
      <c r="C99" s="68" t="s">
        <v>84</v>
      </c>
      <c r="D99" s="67">
        <v>0</v>
      </c>
      <c r="E99" s="115">
        <v>7</v>
      </c>
      <c r="F99" s="116">
        <v>9</v>
      </c>
      <c r="G99" s="371">
        <v>0</v>
      </c>
      <c r="H99" s="371">
        <v>0</v>
      </c>
      <c r="N99" s="377"/>
    </row>
    <row r="100" spans="1:14" ht="12.75">
      <c r="A100" s="5"/>
      <c r="B100" s="106" t="s">
        <v>52</v>
      </c>
      <c r="C100" s="103" t="s">
        <v>589</v>
      </c>
      <c r="D100" s="67">
        <v>0</v>
      </c>
      <c r="E100" s="115">
        <v>8</v>
      </c>
      <c r="F100" s="116">
        <v>0</v>
      </c>
      <c r="G100" s="371">
        <f>G101+G102</f>
        <v>6479096</v>
      </c>
      <c r="H100" s="371">
        <f>+H101+H102</f>
        <v>9480240</v>
      </c>
      <c r="N100" s="377"/>
    </row>
    <row r="101" spans="1:14" ht="12.75">
      <c r="A101" s="117" t="s">
        <v>129</v>
      </c>
      <c r="B101" s="105" t="s">
        <v>88</v>
      </c>
      <c r="C101" s="68" t="s">
        <v>86</v>
      </c>
      <c r="D101" s="67">
        <v>0</v>
      </c>
      <c r="E101" s="115">
        <v>8</v>
      </c>
      <c r="F101" s="116">
        <v>1</v>
      </c>
      <c r="G101" s="371">
        <v>6479096</v>
      </c>
      <c r="H101" s="371">
        <v>9480240</v>
      </c>
      <c r="N101" s="377"/>
    </row>
    <row r="102" spans="1:14" ht="12.75">
      <c r="A102" s="117" t="s">
        <v>130</v>
      </c>
      <c r="B102" s="105" t="s">
        <v>89</v>
      </c>
      <c r="C102" s="68" t="s">
        <v>87</v>
      </c>
      <c r="D102" s="67">
        <v>0</v>
      </c>
      <c r="E102" s="115">
        <v>8</v>
      </c>
      <c r="F102" s="116">
        <v>2</v>
      </c>
      <c r="G102" s="371">
        <v>0</v>
      </c>
      <c r="H102" s="371">
        <v>0</v>
      </c>
      <c r="N102" s="377"/>
    </row>
    <row r="103" spans="1:14" ht="25.5">
      <c r="A103" s="5"/>
      <c r="B103" s="106" t="s">
        <v>53</v>
      </c>
      <c r="C103" s="62" t="s">
        <v>590</v>
      </c>
      <c r="D103" s="67">
        <v>0</v>
      </c>
      <c r="E103" s="115">
        <v>8</v>
      </c>
      <c r="F103" s="116">
        <v>3</v>
      </c>
      <c r="G103" s="371">
        <f>G104-G105</f>
        <v>4376850</v>
      </c>
      <c r="H103" s="371">
        <f>+H104+H105</f>
        <v>2947446</v>
      </c>
      <c r="N103" s="377"/>
    </row>
    <row r="104" spans="1:14" ht="12.75">
      <c r="A104" s="117" t="s">
        <v>176</v>
      </c>
      <c r="B104" s="105" t="s">
        <v>91</v>
      </c>
      <c r="C104" s="68" t="s">
        <v>90</v>
      </c>
      <c r="D104" s="67">
        <v>0</v>
      </c>
      <c r="E104" s="115">
        <v>8</v>
      </c>
      <c r="F104" s="116">
        <v>4</v>
      </c>
      <c r="G104" s="371">
        <v>4376850</v>
      </c>
      <c r="H104" s="371">
        <v>2947446</v>
      </c>
      <c r="N104" s="377"/>
    </row>
    <row r="105" spans="1:14" ht="12.75">
      <c r="A105" s="117" t="s">
        <v>131</v>
      </c>
      <c r="B105" s="105" t="s">
        <v>92</v>
      </c>
      <c r="C105" s="68" t="s">
        <v>674</v>
      </c>
      <c r="D105" s="67">
        <v>0</v>
      </c>
      <c r="E105" s="115">
        <v>8</v>
      </c>
      <c r="F105" s="116">
        <v>5</v>
      </c>
      <c r="G105" s="371">
        <v>0</v>
      </c>
      <c r="H105" s="371">
        <v>0</v>
      </c>
      <c r="N105" s="377"/>
    </row>
    <row r="106" spans="1:14" ht="12.75">
      <c r="A106" s="118">
        <v>262</v>
      </c>
      <c r="B106" s="122" t="s">
        <v>5</v>
      </c>
      <c r="C106" s="123" t="s">
        <v>93</v>
      </c>
      <c r="D106" s="100">
        <v>0</v>
      </c>
      <c r="E106" s="120">
        <v>8</v>
      </c>
      <c r="F106" s="121">
        <v>6</v>
      </c>
      <c r="G106" s="371"/>
      <c r="H106" s="371">
        <v>0</v>
      </c>
      <c r="N106" s="377"/>
    </row>
    <row r="107" spans="1:14" ht="12.75">
      <c r="A107" s="5"/>
      <c r="B107" s="107" t="s">
        <v>10</v>
      </c>
      <c r="C107" s="62" t="s">
        <v>591</v>
      </c>
      <c r="D107" s="67">
        <v>0</v>
      </c>
      <c r="E107" s="115">
        <v>8</v>
      </c>
      <c r="F107" s="116">
        <v>7</v>
      </c>
      <c r="G107" s="371">
        <f>G108+G109+G110+G111+G112+G113</f>
        <v>224270151</v>
      </c>
      <c r="H107" s="371">
        <f>+H108+H109+H110+H111+H112+H113</f>
        <v>227275503</v>
      </c>
      <c r="N107" s="377"/>
    </row>
    <row r="108" spans="1:14" ht="12.75">
      <c r="A108" s="117" t="s">
        <v>199</v>
      </c>
      <c r="B108" s="106" t="s">
        <v>6</v>
      </c>
      <c r="C108" s="68" t="s">
        <v>94</v>
      </c>
      <c r="D108" s="67">
        <v>0</v>
      </c>
      <c r="E108" s="115">
        <v>8</v>
      </c>
      <c r="F108" s="116">
        <v>8</v>
      </c>
      <c r="G108" s="371">
        <v>14310314</v>
      </c>
      <c r="H108" s="371">
        <v>13932781</v>
      </c>
      <c r="N108" s="377"/>
    </row>
    <row r="109" spans="1:14" ht="12.75">
      <c r="A109" s="117" t="s">
        <v>132</v>
      </c>
      <c r="B109" s="106" t="s">
        <v>7</v>
      </c>
      <c r="C109" s="68" t="s">
        <v>95</v>
      </c>
      <c r="D109" s="67">
        <v>0</v>
      </c>
      <c r="E109" s="115">
        <v>8</v>
      </c>
      <c r="F109" s="116">
        <v>9</v>
      </c>
      <c r="G109" s="371">
        <v>172113082</v>
      </c>
      <c r="H109" s="371">
        <v>175429628</v>
      </c>
      <c r="N109" s="377"/>
    </row>
    <row r="110" spans="1:14" ht="25.5">
      <c r="A110" s="117" t="s">
        <v>177</v>
      </c>
      <c r="B110" s="106" t="s">
        <v>11</v>
      </c>
      <c r="C110" s="68" t="s">
        <v>203</v>
      </c>
      <c r="D110" s="67">
        <v>0</v>
      </c>
      <c r="E110" s="115">
        <v>9</v>
      </c>
      <c r="F110" s="116">
        <v>0</v>
      </c>
      <c r="G110" s="371">
        <v>37806755</v>
      </c>
      <c r="H110" s="371">
        <v>37873094</v>
      </c>
      <c r="N110" s="377"/>
    </row>
    <row r="111" spans="1:14" ht="25.5">
      <c r="A111" s="117" t="s">
        <v>200</v>
      </c>
      <c r="B111" s="106" t="s">
        <v>28</v>
      </c>
      <c r="C111" s="102" t="s">
        <v>96</v>
      </c>
      <c r="D111" s="67">
        <v>0</v>
      </c>
      <c r="E111" s="115">
        <v>9</v>
      </c>
      <c r="F111" s="116">
        <v>1</v>
      </c>
      <c r="G111" s="371">
        <v>40000</v>
      </c>
      <c r="H111" s="371">
        <v>40000</v>
      </c>
      <c r="N111" s="377"/>
    </row>
    <row r="112" spans="1:14" ht="12.75">
      <c r="A112" s="117" t="s">
        <v>178</v>
      </c>
      <c r="B112" s="106" t="s">
        <v>52</v>
      </c>
      <c r="C112" s="68" t="s">
        <v>201</v>
      </c>
      <c r="D112" s="67">
        <v>0</v>
      </c>
      <c r="E112" s="115">
        <v>9</v>
      </c>
      <c r="F112" s="116">
        <v>2</v>
      </c>
      <c r="G112" s="371">
        <v>0</v>
      </c>
      <c r="H112" s="371">
        <v>0</v>
      </c>
      <c r="N112" s="377"/>
    </row>
    <row r="113" spans="1:14" ht="12.75">
      <c r="A113" s="117" t="s">
        <v>179</v>
      </c>
      <c r="B113" s="106" t="s">
        <v>53</v>
      </c>
      <c r="C113" s="102" t="s">
        <v>202</v>
      </c>
      <c r="D113" s="67">
        <v>0</v>
      </c>
      <c r="E113" s="115">
        <v>9</v>
      </c>
      <c r="F113" s="116">
        <v>3</v>
      </c>
      <c r="G113" s="371">
        <v>0</v>
      </c>
      <c r="H113" s="371">
        <v>0</v>
      </c>
      <c r="N113" s="377"/>
    </row>
    <row r="114" spans="1:14" ht="25.5">
      <c r="A114" s="5">
        <v>9570</v>
      </c>
      <c r="B114" s="61" t="s">
        <v>45</v>
      </c>
      <c r="C114" s="62" t="s">
        <v>97</v>
      </c>
      <c r="D114" s="67">
        <v>0</v>
      </c>
      <c r="E114" s="115">
        <v>9</v>
      </c>
      <c r="F114" s="116">
        <v>4</v>
      </c>
      <c r="G114" s="371">
        <v>0</v>
      </c>
      <c r="H114" s="371">
        <v>0</v>
      </c>
      <c r="N114" s="377"/>
    </row>
    <row r="115" spans="1:14" ht="12.75">
      <c r="A115" s="5"/>
      <c r="B115" s="61" t="s">
        <v>47</v>
      </c>
      <c r="C115" s="62" t="s">
        <v>592</v>
      </c>
      <c r="D115" s="67">
        <v>0</v>
      </c>
      <c r="E115" s="115">
        <v>9</v>
      </c>
      <c r="F115" s="116">
        <v>5</v>
      </c>
      <c r="G115" s="371">
        <f>G116+G117</f>
        <v>1455569</v>
      </c>
      <c r="H115" s="371">
        <f>+H116+H117</f>
        <v>1071587</v>
      </c>
      <c r="N115" s="377"/>
    </row>
    <row r="116" spans="1:14" ht="12.75">
      <c r="A116" s="117" t="s">
        <v>204</v>
      </c>
      <c r="B116" s="106" t="s">
        <v>6</v>
      </c>
      <c r="C116" s="68" t="s">
        <v>98</v>
      </c>
      <c r="D116" s="67">
        <v>0</v>
      </c>
      <c r="E116" s="115">
        <v>9</v>
      </c>
      <c r="F116" s="116">
        <v>6</v>
      </c>
      <c r="G116" s="371">
        <v>667332</v>
      </c>
      <c r="H116" s="371">
        <v>384920</v>
      </c>
      <c r="N116" s="377"/>
    </row>
    <row r="117" spans="1:14" ht="12.75">
      <c r="A117" s="117" t="s">
        <v>156</v>
      </c>
      <c r="B117" s="106" t="s">
        <v>7</v>
      </c>
      <c r="C117" s="68" t="s">
        <v>84</v>
      </c>
      <c r="D117" s="67">
        <v>0</v>
      </c>
      <c r="E117" s="115">
        <v>9</v>
      </c>
      <c r="F117" s="116">
        <v>7</v>
      </c>
      <c r="G117" s="371">
        <v>788237</v>
      </c>
      <c r="H117" s="371">
        <v>686667</v>
      </c>
      <c r="N117" s="377"/>
    </row>
    <row r="118" spans="1:14" ht="12.75">
      <c r="A118" s="5"/>
      <c r="B118" s="61" t="s">
        <v>48</v>
      </c>
      <c r="C118" s="103" t="s">
        <v>191</v>
      </c>
      <c r="D118" s="67">
        <v>0</v>
      </c>
      <c r="E118" s="115">
        <v>9</v>
      </c>
      <c r="F118" s="116">
        <v>8</v>
      </c>
      <c r="G118" s="371">
        <v>0</v>
      </c>
      <c r="H118" s="371">
        <v>0</v>
      </c>
      <c r="N118" s="377"/>
    </row>
    <row r="119" spans="1:14" ht="12.75">
      <c r="A119" s="117" t="s">
        <v>139</v>
      </c>
      <c r="B119" s="100" t="s">
        <v>6</v>
      </c>
      <c r="C119" s="102" t="s">
        <v>99</v>
      </c>
      <c r="D119" s="67">
        <v>0</v>
      </c>
      <c r="E119" s="115">
        <v>9</v>
      </c>
      <c r="F119" s="116">
        <v>9</v>
      </c>
      <c r="G119" s="371">
        <v>0</v>
      </c>
      <c r="H119" s="371">
        <v>0</v>
      </c>
      <c r="N119" s="377"/>
    </row>
    <row r="120" spans="1:14" ht="25.5">
      <c r="A120" s="5">
        <v>280</v>
      </c>
      <c r="B120" s="61" t="s">
        <v>101</v>
      </c>
      <c r="C120" s="62" t="s">
        <v>100</v>
      </c>
      <c r="D120" s="67">
        <v>1</v>
      </c>
      <c r="E120" s="115">
        <v>0</v>
      </c>
      <c r="F120" s="116">
        <v>0</v>
      </c>
      <c r="G120" s="371">
        <v>0</v>
      </c>
      <c r="H120" s="371">
        <v>0</v>
      </c>
      <c r="N120" s="377"/>
    </row>
    <row r="121" spans="1:14" ht="12.75">
      <c r="A121" s="5"/>
      <c r="B121" s="61" t="s">
        <v>58</v>
      </c>
      <c r="C121" s="62" t="s">
        <v>593</v>
      </c>
      <c r="D121" s="67">
        <v>1</v>
      </c>
      <c r="E121" s="115">
        <v>0</v>
      </c>
      <c r="F121" s="116">
        <v>1</v>
      </c>
      <c r="G121" s="371">
        <f>G122+G123+G124</f>
        <v>0</v>
      </c>
      <c r="H121" s="371">
        <f>+H122+H123+H124</f>
        <v>0</v>
      </c>
      <c r="N121" s="377"/>
    </row>
    <row r="122" spans="1:14" ht="12.75">
      <c r="A122" s="117" t="s">
        <v>133</v>
      </c>
      <c r="B122" s="100" t="s">
        <v>6</v>
      </c>
      <c r="C122" s="102" t="s">
        <v>102</v>
      </c>
      <c r="D122" s="67">
        <v>1</v>
      </c>
      <c r="E122" s="115">
        <v>0</v>
      </c>
      <c r="F122" s="116">
        <v>2</v>
      </c>
      <c r="G122" s="371">
        <v>0</v>
      </c>
      <c r="H122" s="371">
        <v>0</v>
      </c>
      <c r="N122" s="377"/>
    </row>
    <row r="123" spans="1:14" ht="12.75">
      <c r="A123" s="117" t="s">
        <v>134</v>
      </c>
      <c r="B123" s="100" t="s">
        <v>7</v>
      </c>
      <c r="C123" s="102" t="s">
        <v>103</v>
      </c>
      <c r="D123" s="67">
        <v>1</v>
      </c>
      <c r="E123" s="115">
        <v>0</v>
      </c>
      <c r="F123" s="116">
        <v>3</v>
      </c>
      <c r="G123" s="371">
        <v>0</v>
      </c>
      <c r="H123" s="371">
        <v>0</v>
      </c>
      <c r="N123" s="377"/>
    </row>
    <row r="124" spans="1:14" ht="13.5" thickBot="1">
      <c r="A124" s="124" t="s">
        <v>135</v>
      </c>
      <c r="B124" s="125" t="s">
        <v>11</v>
      </c>
      <c r="C124" s="126" t="s">
        <v>104</v>
      </c>
      <c r="D124" s="76">
        <v>1</v>
      </c>
      <c r="E124" s="127">
        <v>0</v>
      </c>
      <c r="F124" s="128">
        <v>4</v>
      </c>
      <c r="G124" s="372">
        <v>0</v>
      </c>
      <c r="H124" s="372">
        <v>0</v>
      </c>
      <c r="N124" s="377"/>
    </row>
    <row r="125" spans="1:14" ht="15.75" customHeight="1">
      <c r="A125" s="17"/>
      <c r="B125" s="129"/>
      <c r="C125" s="18"/>
      <c r="D125" s="130"/>
      <c r="E125" s="130"/>
      <c r="F125" s="130"/>
      <c r="G125" s="278"/>
      <c r="H125" s="279"/>
      <c r="J125" s="23"/>
      <c r="N125" s="377"/>
    </row>
    <row r="126" spans="1:14" ht="15" customHeight="1" thickBot="1">
      <c r="A126" s="19"/>
      <c r="B126" s="131"/>
      <c r="C126" s="20"/>
      <c r="D126" s="13"/>
      <c r="E126" s="13"/>
      <c r="F126" s="13"/>
      <c r="G126" s="280"/>
      <c r="H126" s="281"/>
      <c r="N126" s="377"/>
    </row>
    <row r="127" spans="1:14" ht="12.75">
      <c r="A127" s="15"/>
      <c r="B127" s="132" t="s">
        <v>105</v>
      </c>
      <c r="C127" s="84" t="s">
        <v>594</v>
      </c>
      <c r="D127" s="85">
        <v>1</v>
      </c>
      <c r="E127" s="86">
        <v>0</v>
      </c>
      <c r="F127" s="87">
        <v>5</v>
      </c>
      <c r="G127" s="373">
        <f>G128+G129+G130+G131+G132</f>
        <v>3613193</v>
      </c>
      <c r="H127" s="373">
        <f>+H128+H129+H130+H131+H132</f>
        <v>3916951</v>
      </c>
      <c r="N127" s="377"/>
    </row>
    <row r="128" spans="1:14" ht="12.75">
      <c r="A128" s="117" t="s">
        <v>136</v>
      </c>
      <c r="B128" s="100" t="s">
        <v>6</v>
      </c>
      <c r="C128" s="68" t="s">
        <v>106</v>
      </c>
      <c r="D128" s="69">
        <v>1</v>
      </c>
      <c r="E128" s="70">
        <v>0</v>
      </c>
      <c r="F128" s="71">
        <v>6</v>
      </c>
      <c r="G128" s="371">
        <v>0</v>
      </c>
      <c r="H128" s="371">
        <v>0</v>
      </c>
      <c r="N128" s="377"/>
    </row>
    <row r="129" spans="1:14" ht="12.75">
      <c r="A129" s="117" t="s">
        <v>137</v>
      </c>
      <c r="B129" s="100" t="s">
        <v>7</v>
      </c>
      <c r="C129" s="68" t="s">
        <v>107</v>
      </c>
      <c r="D129" s="69">
        <v>1</v>
      </c>
      <c r="E129" s="70">
        <v>0</v>
      </c>
      <c r="F129" s="71">
        <v>7</v>
      </c>
      <c r="G129" s="371">
        <v>132243</v>
      </c>
      <c r="H129" s="371">
        <v>165246</v>
      </c>
      <c r="N129" s="377"/>
    </row>
    <row r="130" spans="1:14" ht="25.5">
      <c r="A130" s="133" t="s">
        <v>180</v>
      </c>
      <c r="B130" s="100" t="s">
        <v>11</v>
      </c>
      <c r="C130" s="134" t="s">
        <v>182</v>
      </c>
      <c r="D130" s="135">
        <v>1</v>
      </c>
      <c r="E130" s="136">
        <v>0</v>
      </c>
      <c r="F130" s="137">
        <v>8</v>
      </c>
      <c r="G130" s="371">
        <v>1127091</v>
      </c>
      <c r="H130" s="371">
        <v>1427783</v>
      </c>
      <c r="N130" s="377"/>
    </row>
    <row r="131" spans="1:14" ht="12.75">
      <c r="A131" s="133" t="s">
        <v>181</v>
      </c>
      <c r="B131" s="100" t="s">
        <v>28</v>
      </c>
      <c r="C131" s="119" t="s">
        <v>108</v>
      </c>
      <c r="D131" s="135">
        <v>1</v>
      </c>
      <c r="E131" s="136">
        <v>0</v>
      </c>
      <c r="F131" s="137">
        <v>9</v>
      </c>
      <c r="G131" s="21">
        <v>2353859</v>
      </c>
      <c r="H131" s="21">
        <v>2323922</v>
      </c>
      <c r="N131" s="377"/>
    </row>
    <row r="132" spans="1:14" ht="12.75">
      <c r="A132" s="133" t="s">
        <v>192</v>
      </c>
      <c r="B132" s="100" t="s">
        <v>52</v>
      </c>
      <c r="C132" s="119" t="s">
        <v>184</v>
      </c>
      <c r="D132" s="135">
        <v>1</v>
      </c>
      <c r="E132" s="136">
        <v>1</v>
      </c>
      <c r="F132" s="137">
        <v>0</v>
      </c>
      <c r="G132" s="21">
        <v>0</v>
      </c>
      <c r="H132" s="21">
        <v>0</v>
      </c>
      <c r="N132" s="377"/>
    </row>
    <row r="133" spans="1:14" ht="25.5">
      <c r="A133" s="5"/>
      <c r="B133" s="61" t="s">
        <v>109</v>
      </c>
      <c r="C133" s="62" t="s">
        <v>595</v>
      </c>
      <c r="D133" s="69">
        <v>1</v>
      </c>
      <c r="E133" s="70">
        <v>1</v>
      </c>
      <c r="F133" s="71">
        <v>1</v>
      </c>
      <c r="G133" s="371">
        <f>G134+G135</f>
        <v>484061</v>
      </c>
      <c r="H133" s="371">
        <f>+H134+H135</f>
        <v>152646</v>
      </c>
      <c r="N133" s="377"/>
    </row>
    <row r="134" spans="1:14" ht="12.75">
      <c r="A134" s="117" t="s">
        <v>138</v>
      </c>
      <c r="B134" s="100" t="s">
        <v>6</v>
      </c>
      <c r="C134" s="102" t="s">
        <v>110</v>
      </c>
      <c r="D134" s="69">
        <v>1</v>
      </c>
      <c r="E134" s="70">
        <v>1</v>
      </c>
      <c r="F134" s="71">
        <v>2</v>
      </c>
      <c r="G134" s="371">
        <v>0</v>
      </c>
      <c r="H134" s="371">
        <v>0</v>
      </c>
      <c r="N134" s="377"/>
    </row>
    <row r="135" spans="1:14" ht="25.5">
      <c r="A135" s="117" t="s">
        <v>205</v>
      </c>
      <c r="B135" s="100" t="s">
        <v>7</v>
      </c>
      <c r="C135" s="138" t="s">
        <v>111</v>
      </c>
      <c r="D135" s="69">
        <v>1</v>
      </c>
      <c r="E135" s="70">
        <v>1</v>
      </c>
      <c r="F135" s="71">
        <v>3</v>
      </c>
      <c r="G135" s="371">
        <v>484061</v>
      </c>
      <c r="H135" s="371">
        <v>152646</v>
      </c>
      <c r="N135" s="377"/>
    </row>
    <row r="136" spans="1:14" ht="25.5">
      <c r="A136" s="5"/>
      <c r="B136" s="61" t="s">
        <v>112</v>
      </c>
      <c r="C136" s="62" t="s">
        <v>596</v>
      </c>
      <c r="D136" s="69">
        <v>1</v>
      </c>
      <c r="E136" s="70">
        <v>1</v>
      </c>
      <c r="F136" s="71">
        <v>4</v>
      </c>
      <c r="G136" s="371">
        <f>G86+G106+G107+G114+G115+G118+G121+G127+G133</f>
        <v>265809893</v>
      </c>
      <c r="H136" s="371">
        <f>+H86+H106+H107+H114+H115+H118+H120+H121+H127+H133</f>
        <v>265088018</v>
      </c>
      <c r="N136" s="377"/>
    </row>
    <row r="137" spans="1:14" ht="13.5" thickBot="1">
      <c r="A137" s="110" t="s">
        <v>157</v>
      </c>
      <c r="B137" s="139" t="s">
        <v>113</v>
      </c>
      <c r="C137" s="112" t="s">
        <v>75</v>
      </c>
      <c r="D137" s="78">
        <v>1</v>
      </c>
      <c r="E137" s="79">
        <v>1</v>
      </c>
      <c r="F137" s="80">
        <v>5</v>
      </c>
      <c r="G137" s="372">
        <v>2187505</v>
      </c>
      <c r="H137" s="372">
        <v>2367502</v>
      </c>
      <c r="M137" s="22"/>
      <c r="N137" s="377"/>
    </row>
    <row r="138" spans="3:14" ht="12.75">
      <c r="C138" s="14"/>
      <c r="M138" s="22"/>
      <c r="N138" s="377"/>
    </row>
    <row r="139" spans="3:14" ht="12.75">
      <c r="C139" s="14"/>
      <c r="G139" s="22"/>
      <c r="H139" s="22"/>
      <c r="N139" s="377"/>
    </row>
    <row r="140" spans="3:14" ht="12.75">
      <c r="C140" s="14"/>
      <c r="G140" s="22"/>
      <c r="H140" s="22"/>
      <c r="N140" s="377"/>
    </row>
    <row r="141" spans="1:14" ht="12.75">
      <c r="A141" s="159" t="str">
        <f>+OP!A38</f>
        <v>U  Sarajevu, 17.08.2022.godine</v>
      </c>
      <c r="C141" s="23"/>
      <c r="G141" s="24" t="s">
        <v>211</v>
      </c>
      <c r="H141" s="24" t="s">
        <v>212</v>
      </c>
      <c r="N141" s="377"/>
    </row>
    <row r="142" spans="3:14" ht="12.75">
      <c r="C142" s="23"/>
      <c r="H142" s="161" t="s">
        <v>608</v>
      </c>
      <c r="N142" s="377"/>
    </row>
    <row r="143" spans="8:14" ht="12.75">
      <c r="H143" s="25"/>
      <c r="N143" s="377"/>
    </row>
    <row r="144" ht="12.75">
      <c r="N144" s="377"/>
    </row>
    <row r="145" ht="12.75">
      <c r="N145" s="377"/>
    </row>
    <row r="146" ht="12.75">
      <c r="N146" s="377"/>
    </row>
    <row r="147" spans="3:14" ht="12.75">
      <c r="C147" s="14"/>
      <c r="N147" s="377"/>
    </row>
    <row r="148" spans="3:14" ht="12.75">
      <c r="C148" s="14"/>
      <c r="N148" s="377"/>
    </row>
    <row r="149" spans="3:14" ht="12.75">
      <c r="C149" s="14"/>
      <c r="N149" s="377"/>
    </row>
    <row r="150" spans="3:14" ht="12.75">
      <c r="C150" s="14"/>
      <c r="N150" s="377"/>
    </row>
    <row r="151" spans="3:14" ht="12.75">
      <c r="C151" s="14"/>
      <c r="N151" s="377"/>
    </row>
    <row r="152" spans="3:14" ht="12.75">
      <c r="C152" s="14"/>
      <c r="N152" s="377"/>
    </row>
    <row r="153" spans="3:14" ht="12.75">
      <c r="C153" s="14"/>
      <c r="N153" s="377"/>
    </row>
    <row r="154" spans="3:14" ht="12.75">
      <c r="C154" s="14"/>
      <c r="N154" s="377"/>
    </row>
    <row r="155" spans="3:14" ht="12.75">
      <c r="C155" s="14"/>
      <c r="N155" s="377"/>
    </row>
    <row r="156" spans="3:14" ht="12.75">
      <c r="C156" s="14"/>
      <c r="N156" s="377"/>
    </row>
    <row r="157" spans="3:14" ht="12.75">
      <c r="C157" s="14"/>
      <c r="N157" s="377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  <row r="167" ht="12.75">
      <c r="C167" s="14"/>
    </row>
    <row r="168" spans="3:10" ht="12.75">
      <c r="C168" s="14"/>
      <c r="J168" s="23"/>
    </row>
    <row r="169" ht="12.75">
      <c r="C169" s="14"/>
    </row>
    <row r="170" ht="12.75">
      <c r="C170" s="14"/>
    </row>
    <row r="171" ht="12.75">
      <c r="C171" s="14"/>
    </row>
    <row r="172" ht="12.75">
      <c r="C172" s="14"/>
    </row>
    <row r="173" ht="12.75">
      <c r="C173" s="14"/>
    </row>
    <row r="174" ht="12.75">
      <c r="C174" s="14"/>
    </row>
    <row r="175" ht="12.75">
      <c r="C175" s="14"/>
    </row>
    <row r="176" ht="12.75">
      <c r="C176" s="14"/>
    </row>
    <row r="177" ht="12.75">
      <c r="C177" s="14"/>
    </row>
    <row r="178" ht="12.75">
      <c r="C178" s="14"/>
    </row>
    <row r="179" ht="12.75">
      <c r="C179" s="14"/>
    </row>
    <row r="180" ht="12.75">
      <c r="C180" s="14"/>
    </row>
    <row r="181" ht="12.75">
      <c r="C181" s="14"/>
    </row>
    <row r="182" ht="12.75">
      <c r="C182" s="14"/>
    </row>
    <row r="183" ht="12.75">
      <c r="C183" s="14"/>
    </row>
    <row r="184" ht="12.75">
      <c r="C184" s="14"/>
    </row>
    <row r="185" ht="12.75">
      <c r="C185" s="14"/>
    </row>
    <row r="186" ht="12.75">
      <c r="C186" s="14"/>
    </row>
    <row r="187" ht="12.75">
      <c r="C187" s="14"/>
    </row>
    <row r="188" ht="12.75">
      <c r="C188" s="14"/>
    </row>
    <row r="189" ht="12.75">
      <c r="C189" s="14"/>
    </row>
    <row r="190" ht="12.75">
      <c r="C190" s="14"/>
    </row>
    <row r="191" ht="12.75">
      <c r="C191" s="14"/>
    </row>
    <row r="192" ht="12.75">
      <c r="C192" s="14"/>
    </row>
    <row r="193" ht="12.75">
      <c r="C193" s="14"/>
    </row>
    <row r="194" ht="12.75">
      <c r="C194" s="14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dataValidations count="2">
    <dataValidation allowBlank="1" showInputMessage="1" sqref="G122:G124"/>
    <dataValidation type="decimal" allowBlank="1" showInputMessage="1" showErrorMessage="1" errorTitle="Microsoft Excel" error="Neočekivana vrsta podatka!&#10;Molimo unesite broj." sqref="H15:H41 H127:H137 H86:H124 H43:H80">
      <formula1>-100000000000</formula1>
      <formula2>100000000000</formula2>
    </dataValidation>
  </dataValidation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scale="88" r:id="rId1"/>
  <rowBreaks count="3" manualBreakCount="3">
    <brk id="41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view="pageBreakPreview" zoomScaleSheetLayoutView="100" zoomScalePageLayoutView="0" workbookViewId="0" topLeftCell="A103">
      <selection activeCell="L130" sqref="L130"/>
    </sheetView>
  </sheetViews>
  <sheetFormatPr defaultColWidth="11.421875" defaultRowHeight="12.75"/>
  <cols>
    <col min="1" max="1" width="9.57421875" style="6" customWidth="1"/>
    <col min="2" max="2" width="4.421875" style="6" customWidth="1"/>
    <col min="3" max="3" width="61.140625" style="6" bestFit="1" customWidth="1"/>
    <col min="4" max="6" width="2.7109375" style="6" customWidth="1"/>
    <col min="7" max="7" width="28.28125" style="6" customWidth="1"/>
    <col min="8" max="8" width="25.140625" style="6" customWidth="1"/>
    <col min="9" max="9" width="3.421875" style="12" customWidth="1"/>
    <col min="10" max="16384" width="11.421875" style="6" customWidth="1"/>
  </cols>
  <sheetData>
    <row r="1" spans="1:9" s="27" customFormat="1" ht="12.75">
      <c r="A1" s="44" t="str">
        <f>+'BS'!A1</f>
        <v>Naziv društva za osiguranje :  GRAWE osiguranje d.d. Sarajevo</v>
      </c>
      <c r="B1" s="38"/>
      <c r="C1" s="38"/>
      <c r="D1" s="38"/>
      <c r="F1" s="38"/>
      <c r="G1" s="38"/>
      <c r="H1" s="39" t="s">
        <v>560</v>
      </c>
      <c r="I1" s="43"/>
    </row>
    <row r="2" spans="1:9" s="27" customFormat="1" ht="12.75">
      <c r="A2" s="44" t="s">
        <v>606</v>
      </c>
      <c r="B2" s="38"/>
      <c r="C2" s="38"/>
      <c r="D2" s="38"/>
      <c r="F2" s="38"/>
      <c r="G2" s="38"/>
      <c r="H2" s="40"/>
      <c r="I2" s="43"/>
    </row>
    <row r="3" spans="1:9" s="27" customFormat="1" ht="12.75">
      <c r="A3" s="44" t="str">
        <f>+'BS'!A3</f>
        <v>Šifra djelatnosti :    65. 11                                                                           </v>
      </c>
      <c r="B3" s="38"/>
      <c r="C3" s="38"/>
      <c r="D3" s="38"/>
      <c r="F3" s="38"/>
      <c r="G3" s="38"/>
      <c r="H3" s="41"/>
      <c r="I3" s="43"/>
    </row>
    <row r="4" spans="1:9" s="27" customFormat="1" ht="12.75">
      <c r="A4" s="45" t="s">
        <v>607</v>
      </c>
      <c r="B4" s="38"/>
      <c r="C4" s="38"/>
      <c r="D4" s="38"/>
      <c r="E4" s="38"/>
      <c r="F4" s="38"/>
      <c r="G4" s="38"/>
      <c r="H4" s="42"/>
      <c r="I4" s="43"/>
    </row>
    <row r="5" spans="1:9" s="27" customFormat="1" ht="12.75">
      <c r="A5" s="45" t="s">
        <v>566</v>
      </c>
      <c r="B5" s="38"/>
      <c r="C5" s="38"/>
      <c r="D5" s="38"/>
      <c r="E5" s="38"/>
      <c r="F5" s="38"/>
      <c r="G5" s="38"/>
      <c r="H5" s="41"/>
      <c r="I5" s="43"/>
    </row>
    <row r="6" spans="1:8" ht="12.75">
      <c r="A6" s="27"/>
      <c r="B6" s="1"/>
      <c r="C6" s="1"/>
      <c r="D6" s="1"/>
      <c r="E6" s="1"/>
      <c r="F6" s="1"/>
      <c r="G6" s="1"/>
      <c r="H6" s="34"/>
    </row>
    <row r="7" spans="1:8" ht="12.75">
      <c r="A7" s="27"/>
      <c r="B7" s="1"/>
      <c r="C7" s="1"/>
      <c r="D7" s="1"/>
      <c r="E7" s="1"/>
      <c r="F7" s="1"/>
      <c r="G7" s="1"/>
      <c r="H7" s="26"/>
    </row>
    <row r="8" spans="1:8" ht="1.5" customHeight="1">
      <c r="A8" s="27"/>
      <c r="B8" s="1"/>
      <c r="C8" s="1"/>
      <c r="D8" s="1"/>
      <c r="E8" s="1"/>
      <c r="F8" s="1"/>
      <c r="G8" s="1"/>
      <c r="H8" s="26"/>
    </row>
    <row r="9" spans="1:8" ht="15.75">
      <c r="A9" s="392" t="s">
        <v>213</v>
      </c>
      <c r="B9" s="392"/>
      <c r="C9" s="392"/>
      <c r="D9" s="392"/>
      <c r="E9" s="392"/>
      <c r="F9" s="392"/>
      <c r="G9" s="392"/>
      <c r="H9" s="392"/>
    </row>
    <row r="10" spans="1:8" ht="12.75">
      <c r="A10" s="394" t="s">
        <v>679</v>
      </c>
      <c r="B10" s="394"/>
      <c r="C10" s="394"/>
      <c r="D10" s="394"/>
      <c r="E10" s="394"/>
      <c r="F10" s="394"/>
      <c r="G10" s="394"/>
      <c r="H10" s="394"/>
    </row>
    <row r="11" ht="13.5" thickBot="1"/>
    <row r="12" spans="1:8" ht="13.5" thickBot="1">
      <c r="A12" s="3" t="s">
        <v>193</v>
      </c>
      <c r="B12" s="396" t="s">
        <v>1</v>
      </c>
      <c r="C12" s="387"/>
      <c r="D12" s="388" t="s">
        <v>0</v>
      </c>
      <c r="E12" s="399"/>
      <c r="F12" s="400"/>
      <c r="G12" s="2" t="s">
        <v>612</v>
      </c>
      <c r="H12" s="2" t="s">
        <v>613</v>
      </c>
    </row>
    <row r="13" spans="1:8" ht="13.5" thickBot="1">
      <c r="A13" s="3">
        <v>1</v>
      </c>
      <c r="B13" s="397">
        <v>2</v>
      </c>
      <c r="C13" s="387"/>
      <c r="D13" s="398">
        <v>3</v>
      </c>
      <c r="E13" s="399"/>
      <c r="F13" s="400"/>
      <c r="G13" s="3">
        <v>4</v>
      </c>
      <c r="H13" s="3">
        <v>5</v>
      </c>
    </row>
    <row r="14" spans="1:9" s="27" customFormat="1" ht="25.5">
      <c r="A14" s="282"/>
      <c r="B14" s="187" t="s">
        <v>214</v>
      </c>
      <c r="C14" s="283" t="s">
        <v>614</v>
      </c>
      <c r="D14" s="284">
        <v>0</v>
      </c>
      <c r="E14" s="285">
        <v>0</v>
      </c>
      <c r="F14" s="286">
        <v>1</v>
      </c>
      <c r="G14" s="287">
        <f>G15+G16+G17+G18+G19+G20+G21+G22</f>
        <v>25579049</v>
      </c>
      <c r="H14" s="287">
        <f>H15+H16+H17+H18+H19+H20+H21+H22</f>
        <v>25942891</v>
      </c>
      <c r="I14" s="288"/>
    </row>
    <row r="15" spans="1:9" ht="12.75">
      <c r="A15" s="178" t="s">
        <v>215</v>
      </c>
      <c r="B15" s="173" t="s">
        <v>216</v>
      </c>
      <c r="C15" s="289" t="s">
        <v>217</v>
      </c>
      <c r="D15" s="174">
        <v>0</v>
      </c>
      <c r="E15" s="175">
        <v>0</v>
      </c>
      <c r="F15" s="176">
        <v>2</v>
      </c>
      <c r="G15" s="177">
        <v>27814900</v>
      </c>
      <c r="H15" s="177">
        <v>28811702</v>
      </c>
      <c r="I15" s="290"/>
    </row>
    <row r="16" spans="1:9" ht="12.75">
      <c r="A16" s="178" t="s">
        <v>218</v>
      </c>
      <c r="B16" s="173" t="s">
        <v>7</v>
      </c>
      <c r="C16" s="289" t="s">
        <v>219</v>
      </c>
      <c r="D16" s="174">
        <v>0</v>
      </c>
      <c r="E16" s="175">
        <v>0</v>
      </c>
      <c r="F16" s="176">
        <v>3</v>
      </c>
      <c r="G16" s="177">
        <v>0</v>
      </c>
      <c r="H16" s="177">
        <v>0</v>
      </c>
      <c r="I16" s="290"/>
    </row>
    <row r="17" spans="1:9" ht="12.75" customHeight="1">
      <c r="A17" s="178" t="s">
        <v>220</v>
      </c>
      <c r="B17" s="173" t="s">
        <v>221</v>
      </c>
      <c r="C17" s="289" t="s">
        <v>222</v>
      </c>
      <c r="D17" s="174">
        <v>0</v>
      </c>
      <c r="E17" s="175">
        <v>0</v>
      </c>
      <c r="F17" s="176">
        <v>4</v>
      </c>
      <c r="G17" s="177">
        <v>100632</v>
      </c>
      <c r="H17" s="177">
        <v>-20404</v>
      </c>
      <c r="I17" s="290"/>
    </row>
    <row r="18" spans="1:9" ht="25.5">
      <c r="A18" s="178" t="s">
        <v>223</v>
      </c>
      <c r="B18" s="173" t="s">
        <v>224</v>
      </c>
      <c r="C18" s="289" t="s">
        <v>225</v>
      </c>
      <c r="D18" s="174">
        <v>0</v>
      </c>
      <c r="E18" s="175">
        <v>0</v>
      </c>
      <c r="F18" s="176">
        <v>5</v>
      </c>
      <c r="G18" s="177">
        <v>-2144732</v>
      </c>
      <c r="H18" s="177">
        <v>-2285720</v>
      </c>
      <c r="I18" s="290"/>
    </row>
    <row r="19" spans="1:9" ht="12.75">
      <c r="A19" s="178" t="s">
        <v>226</v>
      </c>
      <c r="B19" s="173" t="s">
        <v>227</v>
      </c>
      <c r="C19" s="289" t="s">
        <v>228</v>
      </c>
      <c r="D19" s="174">
        <v>0</v>
      </c>
      <c r="E19" s="175">
        <v>0</v>
      </c>
      <c r="F19" s="176">
        <v>6</v>
      </c>
      <c r="G19" s="177">
        <v>0</v>
      </c>
      <c r="H19" s="177">
        <v>0</v>
      </c>
      <c r="I19" s="290"/>
    </row>
    <row r="20" spans="1:9" ht="12.75">
      <c r="A20" s="178" t="s">
        <v>229</v>
      </c>
      <c r="B20" s="173" t="s">
        <v>230</v>
      </c>
      <c r="C20" s="289" t="s">
        <v>231</v>
      </c>
      <c r="D20" s="174">
        <v>0</v>
      </c>
      <c r="E20" s="175">
        <v>0</v>
      </c>
      <c r="F20" s="176">
        <v>7</v>
      </c>
      <c r="G20" s="177">
        <v>-238196</v>
      </c>
      <c r="H20" s="177">
        <v>-559206</v>
      </c>
      <c r="I20" s="290"/>
    </row>
    <row r="21" spans="1:9" ht="12.75">
      <c r="A21" s="178" t="s">
        <v>232</v>
      </c>
      <c r="B21" s="173" t="s">
        <v>233</v>
      </c>
      <c r="C21" s="289" t="s">
        <v>234</v>
      </c>
      <c r="D21" s="174">
        <v>0</v>
      </c>
      <c r="E21" s="175">
        <v>0</v>
      </c>
      <c r="F21" s="176">
        <v>8</v>
      </c>
      <c r="G21" s="177">
        <v>46445</v>
      </c>
      <c r="H21" s="177">
        <v>-3481</v>
      </c>
      <c r="I21" s="290"/>
    </row>
    <row r="22" spans="1:9" ht="12.75">
      <c r="A22" s="178" t="s">
        <v>235</v>
      </c>
      <c r="B22" s="173" t="s">
        <v>236</v>
      </c>
      <c r="C22" s="289" t="s">
        <v>237</v>
      </c>
      <c r="D22" s="174">
        <v>0</v>
      </c>
      <c r="E22" s="175">
        <v>0</v>
      </c>
      <c r="F22" s="176">
        <v>9</v>
      </c>
      <c r="G22" s="177">
        <v>0</v>
      </c>
      <c r="H22" s="177">
        <v>0</v>
      </c>
      <c r="I22" s="290"/>
    </row>
    <row r="23" spans="1:9" s="27" customFormat="1" ht="12.75">
      <c r="A23" s="118"/>
      <c r="B23" s="172" t="s">
        <v>238</v>
      </c>
      <c r="C23" s="291" t="s">
        <v>615</v>
      </c>
      <c r="D23" s="292">
        <v>0</v>
      </c>
      <c r="E23" s="293">
        <v>1</v>
      </c>
      <c r="F23" s="294">
        <v>0</v>
      </c>
      <c r="G23" s="378">
        <f>G24+G25+G29+G30+G31+G35+G36</f>
        <v>5440144</v>
      </c>
      <c r="H23" s="378">
        <f>H24+H25+H29+H30+H31+H35+H36</f>
        <v>4660472</v>
      </c>
      <c r="I23" s="288"/>
    </row>
    <row r="24" spans="1:9" ht="25.5">
      <c r="A24" s="178" t="s">
        <v>239</v>
      </c>
      <c r="B24" s="173" t="s">
        <v>6</v>
      </c>
      <c r="C24" s="295" t="s">
        <v>240</v>
      </c>
      <c r="D24" s="174">
        <v>0</v>
      </c>
      <c r="E24" s="175">
        <v>1</v>
      </c>
      <c r="F24" s="176">
        <v>1</v>
      </c>
      <c r="G24" s="177">
        <v>0</v>
      </c>
      <c r="H24" s="177">
        <v>2771</v>
      </c>
      <c r="I24" s="290"/>
    </row>
    <row r="25" spans="1:9" ht="12.75">
      <c r="A25" s="178"/>
      <c r="B25" s="201" t="s">
        <v>7</v>
      </c>
      <c r="C25" s="289" t="s">
        <v>241</v>
      </c>
      <c r="D25" s="174">
        <v>0</v>
      </c>
      <c r="E25" s="175">
        <v>1</v>
      </c>
      <c r="F25" s="176">
        <v>2</v>
      </c>
      <c r="G25" s="177">
        <f>G26+G27+G28</f>
        <v>684009</v>
      </c>
      <c r="H25" s="177">
        <f>H26+H27+H28</f>
        <v>668244</v>
      </c>
      <c r="I25" s="290"/>
    </row>
    <row r="26" spans="1:9" ht="12.75">
      <c r="A26" s="178" t="s">
        <v>242</v>
      </c>
      <c r="B26" s="173" t="s">
        <v>20</v>
      </c>
      <c r="C26" s="119" t="s">
        <v>243</v>
      </c>
      <c r="D26" s="174">
        <v>0</v>
      </c>
      <c r="E26" s="175">
        <v>1</v>
      </c>
      <c r="F26" s="176">
        <v>3</v>
      </c>
      <c r="G26" s="177">
        <v>684009</v>
      </c>
      <c r="H26" s="177">
        <v>668244</v>
      </c>
      <c r="I26" s="290"/>
    </row>
    <row r="27" spans="1:9" ht="12.75" customHeight="1">
      <c r="A27" s="118">
        <v>749</v>
      </c>
      <c r="B27" s="173" t="s">
        <v>21</v>
      </c>
      <c r="C27" s="119" t="s">
        <v>244</v>
      </c>
      <c r="D27" s="174">
        <v>0</v>
      </c>
      <c r="E27" s="175">
        <v>1</v>
      </c>
      <c r="F27" s="176">
        <v>4</v>
      </c>
      <c r="G27" s="177">
        <v>0</v>
      </c>
      <c r="H27" s="177">
        <v>0</v>
      </c>
      <c r="I27" s="290"/>
    </row>
    <row r="28" spans="1:9" ht="12.75">
      <c r="A28" s="178" t="s">
        <v>245</v>
      </c>
      <c r="B28" s="173" t="s">
        <v>22</v>
      </c>
      <c r="C28" s="119" t="s">
        <v>246</v>
      </c>
      <c r="D28" s="174">
        <v>0</v>
      </c>
      <c r="E28" s="175">
        <v>1</v>
      </c>
      <c r="F28" s="176">
        <v>5</v>
      </c>
      <c r="G28" s="177">
        <v>0</v>
      </c>
      <c r="H28" s="177">
        <v>0</v>
      </c>
      <c r="I28" s="290"/>
    </row>
    <row r="29" spans="1:9" ht="12.75">
      <c r="A29" s="178" t="s">
        <v>247</v>
      </c>
      <c r="B29" s="173" t="s">
        <v>11</v>
      </c>
      <c r="C29" s="119" t="s">
        <v>248</v>
      </c>
      <c r="D29" s="174">
        <v>0</v>
      </c>
      <c r="E29" s="175">
        <v>1</v>
      </c>
      <c r="F29" s="176">
        <v>6</v>
      </c>
      <c r="G29" s="177">
        <v>586232</v>
      </c>
      <c r="H29" s="177">
        <v>415673</v>
      </c>
      <c r="I29" s="290"/>
    </row>
    <row r="30" spans="1:9" ht="25.5">
      <c r="A30" s="178" t="s">
        <v>249</v>
      </c>
      <c r="B30" s="173" t="s">
        <v>28</v>
      </c>
      <c r="C30" s="119" t="s">
        <v>250</v>
      </c>
      <c r="D30" s="174">
        <v>0</v>
      </c>
      <c r="E30" s="175">
        <v>1</v>
      </c>
      <c r="F30" s="176">
        <v>7</v>
      </c>
      <c r="G30" s="177">
        <v>23210</v>
      </c>
      <c r="H30" s="177">
        <v>19049</v>
      </c>
      <c r="I30" s="290"/>
    </row>
    <row r="31" spans="1:9" ht="12.75">
      <c r="A31" s="118"/>
      <c r="B31" s="173" t="s">
        <v>52</v>
      </c>
      <c r="C31" s="119" t="s">
        <v>251</v>
      </c>
      <c r="D31" s="174">
        <v>0</v>
      </c>
      <c r="E31" s="175">
        <v>1</v>
      </c>
      <c r="F31" s="176">
        <v>8</v>
      </c>
      <c r="G31" s="177">
        <f>G32+G33+G34</f>
        <v>1290348</v>
      </c>
      <c r="H31" s="177">
        <f>+H32+H33+H34</f>
        <v>60298</v>
      </c>
      <c r="I31" s="290"/>
    </row>
    <row r="32" spans="1:9" ht="12.75">
      <c r="A32" s="178" t="s">
        <v>252</v>
      </c>
      <c r="B32" s="173" t="s">
        <v>88</v>
      </c>
      <c r="C32" s="119" t="s">
        <v>253</v>
      </c>
      <c r="D32" s="174">
        <v>0</v>
      </c>
      <c r="E32" s="175">
        <v>1</v>
      </c>
      <c r="F32" s="176">
        <v>9</v>
      </c>
      <c r="G32" s="177">
        <v>0</v>
      </c>
      <c r="H32" s="177">
        <v>0</v>
      </c>
      <c r="I32" s="290"/>
    </row>
    <row r="33" spans="1:9" ht="12.75">
      <c r="A33" s="178" t="s">
        <v>252</v>
      </c>
      <c r="B33" s="173" t="s">
        <v>89</v>
      </c>
      <c r="C33" s="119" t="s">
        <v>254</v>
      </c>
      <c r="D33" s="174">
        <v>0</v>
      </c>
      <c r="E33" s="175">
        <v>2</v>
      </c>
      <c r="F33" s="176">
        <v>0</v>
      </c>
      <c r="G33" s="177">
        <v>1290348</v>
      </c>
      <c r="H33" s="177">
        <v>60298</v>
      </c>
      <c r="I33" s="290"/>
    </row>
    <row r="34" spans="1:9" ht="12.75">
      <c r="A34" s="178" t="s">
        <v>252</v>
      </c>
      <c r="B34" s="173" t="s">
        <v>255</v>
      </c>
      <c r="C34" s="119" t="s">
        <v>256</v>
      </c>
      <c r="D34" s="174">
        <v>0</v>
      </c>
      <c r="E34" s="175">
        <v>2</v>
      </c>
      <c r="F34" s="176">
        <v>1</v>
      </c>
      <c r="G34" s="177">
        <v>0</v>
      </c>
      <c r="H34" s="177">
        <v>0</v>
      </c>
      <c r="I34" s="290"/>
    </row>
    <row r="35" spans="1:9" ht="12.75">
      <c r="A35" s="178" t="s">
        <v>257</v>
      </c>
      <c r="B35" s="173" t="s">
        <v>53</v>
      </c>
      <c r="C35" s="119" t="s">
        <v>258</v>
      </c>
      <c r="D35" s="174">
        <v>0</v>
      </c>
      <c r="E35" s="175">
        <v>2</v>
      </c>
      <c r="F35" s="176">
        <v>2</v>
      </c>
      <c r="G35" s="177">
        <v>0</v>
      </c>
      <c r="H35" s="177">
        <v>0</v>
      </c>
      <c r="I35" s="290"/>
    </row>
    <row r="36" spans="1:9" ht="25.5">
      <c r="A36" s="178" t="s">
        <v>259</v>
      </c>
      <c r="B36" s="173" t="s">
        <v>56</v>
      </c>
      <c r="C36" s="119" t="s">
        <v>260</v>
      </c>
      <c r="D36" s="174">
        <v>0</v>
      </c>
      <c r="E36" s="175">
        <v>2</v>
      </c>
      <c r="F36" s="176">
        <v>3</v>
      </c>
      <c r="G36" s="177">
        <v>2856345</v>
      </c>
      <c r="H36" s="177">
        <v>3494437</v>
      </c>
      <c r="I36" s="290"/>
    </row>
    <row r="37" spans="1:9" s="27" customFormat="1" ht="12.75">
      <c r="A37" s="178" t="s">
        <v>261</v>
      </c>
      <c r="B37" s="172" t="s">
        <v>262</v>
      </c>
      <c r="C37" s="296" t="s">
        <v>263</v>
      </c>
      <c r="D37" s="292">
        <v>0</v>
      </c>
      <c r="E37" s="293">
        <v>2</v>
      </c>
      <c r="F37" s="294">
        <v>4</v>
      </c>
      <c r="G37" s="297">
        <v>667176</v>
      </c>
      <c r="H37" s="297">
        <v>437157</v>
      </c>
      <c r="I37" s="288"/>
    </row>
    <row r="38" spans="1:9" s="27" customFormat="1" ht="51">
      <c r="A38" s="178" t="s">
        <v>264</v>
      </c>
      <c r="B38" s="172" t="s">
        <v>265</v>
      </c>
      <c r="C38" s="298" t="s">
        <v>266</v>
      </c>
      <c r="D38" s="292">
        <v>0</v>
      </c>
      <c r="E38" s="293">
        <v>2</v>
      </c>
      <c r="F38" s="294">
        <v>5</v>
      </c>
      <c r="G38" s="297">
        <v>173589</v>
      </c>
      <c r="H38" s="297">
        <v>168759</v>
      </c>
      <c r="I38" s="288"/>
    </row>
    <row r="39" spans="1:9" ht="25.5">
      <c r="A39" s="178" t="s">
        <v>267</v>
      </c>
      <c r="B39" s="172" t="s">
        <v>268</v>
      </c>
      <c r="C39" s="291" t="s">
        <v>269</v>
      </c>
      <c r="D39" s="292">
        <v>0</v>
      </c>
      <c r="E39" s="293">
        <v>2</v>
      </c>
      <c r="F39" s="294">
        <v>6</v>
      </c>
      <c r="G39" s="297">
        <v>608957</v>
      </c>
      <c r="H39" s="297">
        <v>847520</v>
      </c>
      <c r="I39" s="290"/>
    </row>
    <row r="40" spans="1:9" ht="12.75">
      <c r="A40" s="118"/>
      <c r="B40" s="172" t="s">
        <v>270</v>
      </c>
      <c r="C40" s="291" t="s">
        <v>616</v>
      </c>
      <c r="D40" s="292">
        <v>0</v>
      </c>
      <c r="E40" s="293">
        <v>2</v>
      </c>
      <c r="F40" s="294">
        <v>7</v>
      </c>
      <c r="G40" s="297">
        <f>G41+G46</f>
        <v>15856674</v>
      </c>
      <c r="H40" s="297">
        <f>H41+H46</f>
        <v>15915763</v>
      </c>
      <c r="I40" s="290"/>
    </row>
    <row r="41" spans="1:9" ht="12.75">
      <c r="A41" s="118"/>
      <c r="B41" s="201" t="s">
        <v>6</v>
      </c>
      <c r="C41" s="119" t="s">
        <v>271</v>
      </c>
      <c r="D41" s="174">
        <v>0</v>
      </c>
      <c r="E41" s="175">
        <v>2</v>
      </c>
      <c r="F41" s="176">
        <v>8</v>
      </c>
      <c r="G41" s="177">
        <f>G42+G43+G44</f>
        <v>13993602</v>
      </c>
      <c r="H41" s="177">
        <f>+H42+H43+H44</f>
        <v>15834714</v>
      </c>
      <c r="I41" s="290"/>
    </row>
    <row r="42" spans="1:9" ht="25.5">
      <c r="A42" s="178" t="s">
        <v>272</v>
      </c>
      <c r="B42" s="173" t="s">
        <v>18</v>
      </c>
      <c r="C42" s="299" t="s">
        <v>273</v>
      </c>
      <c r="D42" s="174">
        <v>0</v>
      </c>
      <c r="E42" s="175">
        <v>2</v>
      </c>
      <c r="F42" s="176">
        <v>9</v>
      </c>
      <c r="G42" s="177">
        <v>15020741</v>
      </c>
      <c r="H42" s="177">
        <v>16912207</v>
      </c>
      <c r="I42" s="290"/>
    </row>
    <row r="43" spans="1:9" ht="12.75">
      <c r="A43" s="178" t="s">
        <v>274</v>
      </c>
      <c r="B43" s="173" t="s">
        <v>19</v>
      </c>
      <c r="C43" s="289" t="s">
        <v>275</v>
      </c>
      <c r="D43" s="174">
        <v>0</v>
      </c>
      <c r="E43" s="175">
        <v>3</v>
      </c>
      <c r="F43" s="176">
        <v>0</v>
      </c>
      <c r="G43" s="177">
        <v>1110</v>
      </c>
      <c r="H43" s="177">
        <v>0</v>
      </c>
      <c r="I43" s="290"/>
    </row>
    <row r="44" spans="1:9" ht="13.5" thickBot="1">
      <c r="A44" s="300" t="s">
        <v>276</v>
      </c>
      <c r="B44" s="179" t="s">
        <v>69</v>
      </c>
      <c r="C44" s="301" t="s">
        <v>277</v>
      </c>
      <c r="D44" s="302">
        <v>0</v>
      </c>
      <c r="E44" s="303">
        <v>3</v>
      </c>
      <c r="F44" s="304">
        <v>1</v>
      </c>
      <c r="G44" s="305">
        <v>-1028249</v>
      </c>
      <c r="H44" s="305">
        <v>-1077493</v>
      </c>
      <c r="I44" s="290"/>
    </row>
    <row r="45" spans="1:9" ht="13.5" thickBot="1">
      <c r="A45" s="306"/>
      <c r="B45" s="180"/>
      <c r="C45" s="307"/>
      <c r="D45" s="180"/>
      <c r="E45" s="180"/>
      <c r="F45" s="180"/>
      <c r="G45" s="308"/>
      <c r="H45" s="308"/>
      <c r="I45" s="290"/>
    </row>
    <row r="46" spans="1:9" ht="12.75">
      <c r="A46" s="309"/>
      <c r="B46" s="181" t="s">
        <v>7</v>
      </c>
      <c r="C46" s="310" t="s">
        <v>278</v>
      </c>
      <c r="D46" s="311">
        <v>0</v>
      </c>
      <c r="E46" s="312">
        <v>3</v>
      </c>
      <c r="F46" s="313">
        <v>2</v>
      </c>
      <c r="G46" s="314">
        <f>G47+G48+G49</f>
        <v>1863072</v>
      </c>
      <c r="H46" s="314">
        <f>H47+H48+H49</f>
        <v>81049</v>
      </c>
      <c r="I46" s="290"/>
    </row>
    <row r="47" spans="1:9" ht="25.5">
      <c r="A47" s="178" t="s">
        <v>279</v>
      </c>
      <c r="B47" s="173" t="s">
        <v>20</v>
      </c>
      <c r="C47" s="289" t="s">
        <v>273</v>
      </c>
      <c r="D47" s="174">
        <v>0</v>
      </c>
      <c r="E47" s="175">
        <v>3</v>
      </c>
      <c r="F47" s="176">
        <v>3</v>
      </c>
      <c r="G47" s="177">
        <v>1526899</v>
      </c>
      <c r="H47" s="177">
        <v>66338</v>
      </c>
      <c r="I47" s="290"/>
    </row>
    <row r="48" spans="1:9" ht="12.75">
      <c r="A48" s="178" t="s">
        <v>280</v>
      </c>
      <c r="B48" s="173" t="s">
        <v>21</v>
      </c>
      <c r="C48" s="289" t="s">
        <v>275</v>
      </c>
      <c r="D48" s="174">
        <v>0</v>
      </c>
      <c r="E48" s="175">
        <v>3</v>
      </c>
      <c r="F48" s="176">
        <v>4</v>
      </c>
      <c r="G48" s="177">
        <v>0</v>
      </c>
      <c r="H48" s="177">
        <v>0</v>
      </c>
      <c r="I48" s="290"/>
    </row>
    <row r="49" spans="1:9" ht="12.75">
      <c r="A49" s="178" t="s">
        <v>281</v>
      </c>
      <c r="B49" s="173" t="s">
        <v>22</v>
      </c>
      <c r="C49" s="289" t="s">
        <v>277</v>
      </c>
      <c r="D49" s="174">
        <v>0</v>
      </c>
      <c r="E49" s="175">
        <v>3</v>
      </c>
      <c r="F49" s="176">
        <v>5</v>
      </c>
      <c r="G49" s="177">
        <v>336173</v>
      </c>
      <c r="H49" s="177">
        <v>14711</v>
      </c>
      <c r="I49" s="290"/>
    </row>
    <row r="50" spans="1:9" ht="12.75" customHeight="1">
      <c r="A50" s="118"/>
      <c r="B50" s="182" t="s">
        <v>282</v>
      </c>
      <c r="C50" s="291" t="s">
        <v>617</v>
      </c>
      <c r="D50" s="292">
        <v>0</v>
      </c>
      <c r="E50" s="293">
        <v>3</v>
      </c>
      <c r="F50" s="294">
        <v>6</v>
      </c>
      <c r="G50" s="297">
        <f>G51+G54</f>
        <v>2427069</v>
      </c>
      <c r="H50" s="297">
        <f>H51+H54</f>
        <v>2585191</v>
      </c>
      <c r="I50" s="290"/>
    </row>
    <row r="51" spans="1:9" ht="12.75">
      <c r="A51" s="118"/>
      <c r="B51" s="173" t="s">
        <v>6</v>
      </c>
      <c r="C51" s="295" t="s">
        <v>283</v>
      </c>
      <c r="D51" s="174">
        <v>0</v>
      </c>
      <c r="E51" s="175">
        <v>3</v>
      </c>
      <c r="F51" s="176">
        <v>7</v>
      </c>
      <c r="G51" s="177">
        <f>G52+G53</f>
        <v>2300921</v>
      </c>
      <c r="H51" s="177">
        <f>+H52+H53</f>
        <v>2392140</v>
      </c>
      <c r="I51" s="290"/>
    </row>
    <row r="52" spans="1:9" ht="12.75">
      <c r="A52" s="178" t="s">
        <v>284</v>
      </c>
      <c r="B52" s="201" t="s">
        <v>285</v>
      </c>
      <c r="C52" s="295" t="s">
        <v>286</v>
      </c>
      <c r="D52" s="174">
        <v>0</v>
      </c>
      <c r="E52" s="175">
        <v>3</v>
      </c>
      <c r="F52" s="176">
        <v>8</v>
      </c>
      <c r="G52" s="177">
        <v>2300921</v>
      </c>
      <c r="H52" s="177">
        <v>2392140</v>
      </c>
      <c r="I52" s="290"/>
    </row>
    <row r="53" spans="1:9" ht="12.75">
      <c r="A53" s="178" t="s">
        <v>287</v>
      </c>
      <c r="B53" s="201" t="s">
        <v>288</v>
      </c>
      <c r="C53" s="295" t="s">
        <v>277</v>
      </c>
      <c r="D53" s="174">
        <v>0</v>
      </c>
      <c r="E53" s="175">
        <v>3</v>
      </c>
      <c r="F53" s="176">
        <v>9</v>
      </c>
      <c r="G53" s="177">
        <v>0</v>
      </c>
      <c r="H53" s="177">
        <v>0</v>
      </c>
      <c r="I53" s="290"/>
    </row>
    <row r="54" spans="1:9" s="28" customFormat="1" ht="25.5">
      <c r="A54" s="118"/>
      <c r="B54" s="173" t="s">
        <v>7</v>
      </c>
      <c r="C54" s="289" t="s">
        <v>618</v>
      </c>
      <c r="D54" s="174">
        <v>0</v>
      </c>
      <c r="E54" s="175">
        <v>4</v>
      </c>
      <c r="F54" s="176">
        <v>0</v>
      </c>
      <c r="G54" s="177">
        <f>+G55+G56+G57</f>
        <v>126148</v>
      </c>
      <c r="H54" s="177">
        <f>+H55+H56+H57</f>
        <v>193051</v>
      </c>
      <c r="I54" s="290"/>
    </row>
    <row r="55" spans="1:9" ht="25.5">
      <c r="A55" s="178" t="s">
        <v>289</v>
      </c>
      <c r="B55" s="173" t="s">
        <v>20</v>
      </c>
      <c r="C55" s="299" t="s">
        <v>273</v>
      </c>
      <c r="D55" s="174">
        <v>0</v>
      </c>
      <c r="E55" s="175">
        <v>4</v>
      </c>
      <c r="F55" s="176">
        <v>1</v>
      </c>
      <c r="G55" s="177">
        <v>126148</v>
      </c>
      <c r="H55" s="177">
        <v>193051</v>
      </c>
      <c r="I55" s="290"/>
    </row>
    <row r="56" spans="1:9" ht="12.75">
      <c r="A56" s="178" t="s">
        <v>290</v>
      </c>
      <c r="B56" s="173" t="s">
        <v>21</v>
      </c>
      <c r="C56" s="289" t="s">
        <v>275</v>
      </c>
      <c r="D56" s="174">
        <v>0</v>
      </c>
      <c r="E56" s="175">
        <v>4</v>
      </c>
      <c r="F56" s="176">
        <v>2</v>
      </c>
      <c r="G56" s="177">
        <v>0</v>
      </c>
      <c r="H56" s="177">
        <v>0</v>
      </c>
      <c r="I56" s="290"/>
    </row>
    <row r="57" spans="1:9" ht="25.5">
      <c r="A57" s="178" t="s">
        <v>291</v>
      </c>
      <c r="B57" s="173" t="s">
        <v>22</v>
      </c>
      <c r="C57" s="289" t="s">
        <v>277</v>
      </c>
      <c r="D57" s="174">
        <v>0</v>
      </c>
      <c r="E57" s="175">
        <v>4</v>
      </c>
      <c r="F57" s="176">
        <v>3</v>
      </c>
      <c r="G57" s="177">
        <v>0</v>
      </c>
      <c r="H57" s="177">
        <v>0</v>
      </c>
      <c r="I57" s="290"/>
    </row>
    <row r="58" spans="1:9" s="29" customFormat="1" ht="25.5">
      <c r="A58" s="118"/>
      <c r="B58" s="172" t="s">
        <v>292</v>
      </c>
      <c r="C58" s="296" t="s">
        <v>619</v>
      </c>
      <c r="D58" s="292">
        <v>0</v>
      </c>
      <c r="E58" s="293">
        <v>4</v>
      </c>
      <c r="F58" s="294">
        <v>4</v>
      </c>
      <c r="G58" s="297">
        <f>G59+G60+G61</f>
        <v>0</v>
      </c>
      <c r="H58" s="297">
        <f>+H59+H60+H61</f>
        <v>0</v>
      </c>
      <c r="I58" s="288"/>
    </row>
    <row r="59" spans="1:9" ht="12.75">
      <c r="A59" s="178" t="s">
        <v>293</v>
      </c>
      <c r="B59" s="173" t="s">
        <v>6</v>
      </c>
      <c r="C59" s="289" t="s">
        <v>273</v>
      </c>
      <c r="D59" s="174">
        <v>0</v>
      </c>
      <c r="E59" s="175">
        <v>4</v>
      </c>
      <c r="F59" s="176">
        <v>5</v>
      </c>
      <c r="G59" s="177">
        <v>0</v>
      </c>
      <c r="H59" s="177">
        <v>0</v>
      </c>
      <c r="I59" s="290"/>
    </row>
    <row r="60" spans="1:9" ht="12.75">
      <c r="A60" s="178" t="s">
        <v>294</v>
      </c>
      <c r="B60" s="173" t="s">
        <v>7</v>
      </c>
      <c r="C60" s="289" t="s">
        <v>275</v>
      </c>
      <c r="D60" s="174">
        <v>0</v>
      </c>
      <c r="E60" s="175">
        <v>4</v>
      </c>
      <c r="F60" s="176">
        <v>6</v>
      </c>
      <c r="G60" s="177">
        <v>0</v>
      </c>
      <c r="H60" s="177">
        <v>0</v>
      </c>
      <c r="I60" s="290"/>
    </row>
    <row r="61" spans="1:9" ht="12.75">
      <c r="A61" s="178" t="s">
        <v>295</v>
      </c>
      <c r="B61" s="173" t="s">
        <v>11</v>
      </c>
      <c r="C61" s="289" t="s">
        <v>277</v>
      </c>
      <c r="D61" s="174">
        <v>0</v>
      </c>
      <c r="E61" s="175">
        <v>4</v>
      </c>
      <c r="F61" s="176">
        <v>7</v>
      </c>
      <c r="G61" s="177">
        <v>0</v>
      </c>
      <c r="H61" s="177">
        <v>0</v>
      </c>
      <c r="I61" s="290"/>
    </row>
    <row r="62" spans="1:9" ht="12.75" customHeight="1">
      <c r="A62" s="118"/>
      <c r="B62" s="172" t="s">
        <v>296</v>
      </c>
      <c r="C62" s="296" t="s">
        <v>620</v>
      </c>
      <c r="D62" s="292">
        <v>0</v>
      </c>
      <c r="E62" s="293">
        <v>4</v>
      </c>
      <c r="F62" s="294">
        <v>8</v>
      </c>
      <c r="G62" s="177">
        <f>G63+G64</f>
        <v>0</v>
      </c>
      <c r="H62" s="177">
        <f>+H63+H64</f>
        <v>0</v>
      </c>
      <c r="I62" s="290"/>
    </row>
    <row r="63" spans="1:9" ht="12.75">
      <c r="A63" s="178" t="s">
        <v>297</v>
      </c>
      <c r="B63" s="173" t="s">
        <v>6</v>
      </c>
      <c r="C63" s="295" t="s">
        <v>298</v>
      </c>
      <c r="D63" s="174">
        <v>0</v>
      </c>
      <c r="E63" s="175">
        <v>4</v>
      </c>
      <c r="F63" s="176">
        <v>9</v>
      </c>
      <c r="G63" s="177">
        <v>0</v>
      </c>
      <c r="H63" s="177">
        <v>0</v>
      </c>
      <c r="I63" s="290"/>
    </row>
    <row r="64" spans="1:9" ht="12.75">
      <c r="A64" s="178" t="s">
        <v>299</v>
      </c>
      <c r="B64" s="173" t="s">
        <v>7</v>
      </c>
      <c r="C64" s="295" t="s">
        <v>300</v>
      </c>
      <c r="D64" s="174">
        <v>0</v>
      </c>
      <c r="E64" s="175">
        <v>5</v>
      </c>
      <c r="F64" s="176">
        <v>0</v>
      </c>
      <c r="G64" s="177">
        <v>0</v>
      </c>
      <c r="H64" s="177">
        <v>0</v>
      </c>
      <c r="I64" s="290"/>
    </row>
    <row r="65" spans="1:9" ht="12.75">
      <c r="A65" s="118"/>
      <c r="B65" s="172" t="s">
        <v>301</v>
      </c>
      <c r="C65" s="315" t="s">
        <v>621</v>
      </c>
      <c r="D65" s="292">
        <v>0</v>
      </c>
      <c r="E65" s="293">
        <v>5</v>
      </c>
      <c r="F65" s="294">
        <v>1</v>
      </c>
      <c r="G65" s="297">
        <f>G66+G70</f>
        <v>9709793</v>
      </c>
      <c r="H65" s="297">
        <f>H66+H70</f>
        <v>9347315</v>
      </c>
      <c r="I65" s="290"/>
    </row>
    <row r="66" spans="1:9" ht="12.75">
      <c r="A66" s="118"/>
      <c r="B66" s="201" t="s">
        <v>6</v>
      </c>
      <c r="C66" s="295" t="s">
        <v>302</v>
      </c>
      <c r="D66" s="174">
        <v>0</v>
      </c>
      <c r="E66" s="175">
        <v>5</v>
      </c>
      <c r="F66" s="176">
        <v>2</v>
      </c>
      <c r="G66" s="177">
        <f>+G67+G68+G69</f>
        <v>5891563</v>
      </c>
      <c r="H66" s="177">
        <f>+H67+H68+H69</f>
        <v>6333093</v>
      </c>
      <c r="I66" s="290"/>
    </row>
    <row r="67" spans="1:9" ht="25.5">
      <c r="A67" s="178" t="s">
        <v>303</v>
      </c>
      <c r="B67" s="173" t="s">
        <v>18</v>
      </c>
      <c r="C67" s="295" t="s">
        <v>304</v>
      </c>
      <c r="D67" s="174">
        <v>0</v>
      </c>
      <c r="E67" s="175">
        <v>5</v>
      </c>
      <c r="F67" s="176">
        <v>3</v>
      </c>
      <c r="G67" s="177">
        <v>3050059</v>
      </c>
      <c r="H67" s="177">
        <v>2839294</v>
      </c>
      <c r="I67" s="290"/>
    </row>
    <row r="68" spans="1:9" ht="51">
      <c r="A68" s="178" t="s">
        <v>305</v>
      </c>
      <c r="B68" s="173" t="s">
        <v>19</v>
      </c>
      <c r="C68" s="316" t="s">
        <v>306</v>
      </c>
      <c r="D68" s="174">
        <v>0</v>
      </c>
      <c r="E68" s="175">
        <v>5</v>
      </c>
      <c r="F68" s="176">
        <v>4</v>
      </c>
      <c r="G68" s="177">
        <v>3244371</v>
      </c>
      <c r="H68" s="177">
        <v>3519685</v>
      </c>
      <c r="I68" s="290"/>
    </row>
    <row r="69" spans="1:9" ht="12.75">
      <c r="A69" s="178" t="s">
        <v>307</v>
      </c>
      <c r="B69" s="173" t="s">
        <v>69</v>
      </c>
      <c r="C69" s="295" t="s">
        <v>308</v>
      </c>
      <c r="D69" s="174">
        <v>0</v>
      </c>
      <c r="E69" s="175">
        <v>5</v>
      </c>
      <c r="F69" s="176">
        <v>5</v>
      </c>
      <c r="G69" s="177">
        <v>-402867</v>
      </c>
      <c r="H69" s="177">
        <v>-25886</v>
      </c>
      <c r="I69" s="290"/>
    </row>
    <row r="70" spans="1:9" ht="12.75">
      <c r="A70" s="118"/>
      <c r="B70" s="173" t="s">
        <v>7</v>
      </c>
      <c r="C70" s="295" t="s">
        <v>309</v>
      </c>
      <c r="D70" s="174">
        <v>0</v>
      </c>
      <c r="E70" s="175">
        <v>5</v>
      </c>
      <c r="F70" s="176">
        <v>6</v>
      </c>
      <c r="G70" s="177">
        <f>+G71+G72+G73</f>
        <v>3818230</v>
      </c>
      <c r="H70" s="177">
        <f>+H71+H72+H73</f>
        <v>3014222</v>
      </c>
      <c r="I70" s="290"/>
    </row>
    <row r="71" spans="1:9" ht="12.75">
      <c r="A71" s="178" t="s">
        <v>310</v>
      </c>
      <c r="B71" s="173" t="s">
        <v>20</v>
      </c>
      <c r="C71" s="316" t="s">
        <v>311</v>
      </c>
      <c r="D71" s="174">
        <v>0</v>
      </c>
      <c r="E71" s="175">
        <v>5</v>
      </c>
      <c r="F71" s="176">
        <v>7</v>
      </c>
      <c r="G71" s="177">
        <v>250109</v>
      </c>
      <c r="H71" s="177">
        <v>271560</v>
      </c>
      <c r="I71" s="290"/>
    </row>
    <row r="72" spans="1:9" ht="12.75">
      <c r="A72" s="178" t="s">
        <v>312</v>
      </c>
      <c r="B72" s="173" t="s">
        <v>21</v>
      </c>
      <c r="C72" s="295" t="s">
        <v>313</v>
      </c>
      <c r="D72" s="174">
        <v>0</v>
      </c>
      <c r="E72" s="175">
        <v>5</v>
      </c>
      <c r="F72" s="176">
        <v>8</v>
      </c>
      <c r="G72" s="177">
        <v>1108428</v>
      </c>
      <c r="H72" s="177">
        <v>847579</v>
      </c>
      <c r="I72" s="290"/>
    </row>
    <row r="73" spans="1:9" ht="38.25">
      <c r="A73" s="178" t="s">
        <v>314</v>
      </c>
      <c r="B73" s="173" t="s">
        <v>22</v>
      </c>
      <c r="C73" s="316" t="s">
        <v>315</v>
      </c>
      <c r="D73" s="174">
        <v>0</v>
      </c>
      <c r="E73" s="175">
        <v>5</v>
      </c>
      <c r="F73" s="176">
        <v>9</v>
      </c>
      <c r="G73" s="177">
        <v>2459693</v>
      </c>
      <c r="H73" s="177">
        <v>1895083</v>
      </c>
      <c r="I73" s="290"/>
    </row>
    <row r="74" spans="1:9" ht="12.75">
      <c r="A74" s="118"/>
      <c r="B74" s="172" t="s">
        <v>316</v>
      </c>
      <c r="C74" s="315" t="s">
        <v>622</v>
      </c>
      <c r="D74" s="292">
        <v>0</v>
      </c>
      <c r="E74" s="293">
        <v>6</v>
      </c>
      <c r="F74" s="294">
        <v>0</v>
      </c>
      <c r="G74" s="297">
        <f>G75+G76+G77+G78+G79+G80</f>
        <v>687995</v>
      </c>
      <c r="H74" s="297">
        <f>H75+H76+H77+H78+H79+H80</f>
        <v>972093</v>
      </c>
      <c r="I74" s="290"/>
    </row>
    <row r="75" spans="1:9" ht="25.5">
      <c r="A75" s="178" t="s">
        <v>317</v>
      </c>
      <c r="B75" s="173" t="s">
        <v>6</v>
      </c>
      <c r="C75" s="289" t="s">
        <v>318</v>
      </c>
      <c r="D75" s="174">
        <v>0</v>
      </c>
      <c r="E75" s="175">
        <v>6</v>
      </c>
      <c r="F75" s="176">
        <v>1</v>
      </c>
      <c r="G75" s="177">
        <v>198666</v>
      </c>
      <c r="H75" s="177">
        <v>198562</v>
      </c>
      <c r="I75" s="290"/>
    </row>
    <row r="76" spans="1:9" ht="12.75">
      <c r="A76" s="178" t="s">
        <v>319</v>
      </c>
      <c r="B76" s="173" t="s">
        <v>7</v>
      </c>
      <c r="C76" s="119" t="s">
        <v>320</v>
      </c>
      <c r="D76" s="174">
        <v>0</v>
      </c>
      <c r="E76" s="175">
        <v>6</v>
      </c>
      <c r="F76" s="176">
        <v>2</v>
      </c>
      <c r="G76" s="177">
        <v>55092</v>
      </c>
      <c r="H76" s="177">
        <v>242130</v>
      </c>
      <c r="I76" s="290"/>
    </row>
    <row r="77" spans="1:9" ht="12.75">
      <c r="A77" s="178" t="s">
        <v>321</v>
      </c>
      <c r="B77" s="173" t="s">
        <v>11</v>
      </c>
      <c r="C77" s="295" t="s">
        <v>322</v>
      </c>
      <c r="D77" s="174">
        <v>0</v>
      </c>
      <c r="E77" s="175">
        <v>6</v>
      </c>
      <c r="F77" s="176">
        <v>3</v>
      </c>
      <c r="G77" s="177">
        <v>0</v>
      </c>
      <c r="H77" s="177">
        <v>0</v>
      </c>
      <c r="I77" s="290"/>
    </row>
    <row r="78" spans="1:9" ht="12.75">
      <c r="A78" s="178" t="s">
        <v>323</v>
      </c>
      <c r="B78" s="173" t="s">
        <v>28</v>
      </c>
      <c r="C78" s="295" t="s">
        <v>324</v>
      </c>
      <c r="D78" s="174">
        <v>0</v>
      </c>
      <c r="E78" s="175">
        <v>6</v>
      </c>
      <c r="F78" s="176">
        <v>4</v>
      </c>
      <c r="G78" s="177">
        <v>132</v>
      </c>
      <c r="H78" s="177">
        <v>2594</v>
      </c>
      <c r="I78" s="290"/>
    </row>
    <row r="79" spans="1:9" ht="12.75">
      <c r="A79" s="178" t="s">
        <v>325</v>
      </c>
      <c r="B79" s="173" t="s">
        <v>52</v>
      </c>
      <c r="C79" s="119" t="s">
        <v>326</v>
      </c>
      <c r="D79" s="174">
        <v>0</v>
      </c>
      <c r="E79" s="175">
        <v>6</v>
      </c>
      <c r="F79" s="176">
        <v>5</v>
      </c>
      <c r="G79" s="177">
        <v>0</v>
      </c>
      <c r="H79" s="177">
        <v>0</v>
      </c>
      <c r="I79" s="290"/>
    </row>
    <row r="80" spans="1:9" ht="25.5">
      <c r="A80" s="178" t="s">
        <v>327</v>
      </c>
      <c r="B80" s="173" t="s">
        <v>53</v>
      </c>
      <c r="C80" s="134" t="s">
        <v>328</v>
      </c>
      <c r="D80" s="174">
        <v>0</v>
      </c>
      <c r="E80" s="175">
        <v>6</v>
      </c>
      <c r="F80" s="176">
        <v>6</v>
      </c>
      <c r="G80" s="177">
        <v>434105</v>
      </c>
      <c r="H80" s="177">
        <v>528807</v>
      </c>
      <c r="I80" s="290"/>
    </row>
    <row r="81" spans="1:9" ht="12.75">
      <c r="A81" s="118"/>
      <c r="B81" s="172" t="s">
        <v>329</v>
      </c>
      <c r="C81" s="315" t="s">
        <v>623</v>
      </c>
      <c r="D81" s="292">
        <v>0</v>
      </c>
      <c r="E81" s="293">
        <v>6</v>
      </c>
      <c r="F81" s="294">
        <v>7</v>
      </c>
      <c r="G81" s="297">
        <f>G82+G83</f>
        <v>445565</v>
      </c>
      <c r="H81" s="297">
        <f>H82+H83</f>
        <v>231201</v>
      </c>
      <c r="I81" s="290"/>
    </row>
    <row r="82" spans="1:9" ht="12.75">
      <c r="A82" s="178" t="s">
        <v>330</v>
      </c>
      <c r="B82" s="173" t="s">
        <v>6</v>
      </c>
      <c r="C82" s="119" t="s">
        <v>331</v>
      </c>
      <c r="D82" s="174">
        <v>0</v>
      </c>
      <c r="E82" s="175">
        <v>6</v>
      </c>
      <c r="F82" s="176">
        <v>8</v>
      </c>
      <c r="G82" s="177">
        <v>171</v>
      </c>
      <c r="H82" s="177">
        <v>0</v>
      </c>
      <c r="I82" s="290"/>
    </row>
    <row r="83" spans="1:9" ht="39" thickBot="1">
      <c r="A83" s="300" t="s">
        <v>332</v>
      </c>
      <c r="B83" s="179" t="s">
        <v>7</v>
      </c>
      <c r="C83" s="183" t="s">
        <v>333</v>
      </c>
      <c r="D83" s="302">
        <v>0</v>
      </c>
      <c r="E83" s="303">
        <v>6</v>
      </c>
      <c r="F83" s="304">
        <v>9</v>
      </c>
      <c r="G83" s="305">
        <v>445394</v>
      </c>
      <c r="H83" s="305">
        <v>231201</v>
      </c>
      <c r="I83" s="290"/>
    </row>
    <row r="84" spans="1:9" ht="12.75">
      <c r="A84" s="317"/>
      <c r="B84" s="184"/>
      <c r="C84" s="185"/>
      <c r="D84" s="184"/>
      <c r="E84" s="184"/>
      <c r="F84" s="184"/>
      <c r="G84" s="318"/>
      <c r="H84" s="376"/>
      <c r="I84" s="290"/>
    </row>
    <row r="85" spans="1:9" ht="13.5" thickBot="1">
      <c r="A85" s="306"/>
      <c r="B85" s="180"/>
      <c r="C85" s="186"/>
      <c r="D85" s="180"/>
      <c r="E85" s="180"/>
      <c r="F85" s="180"/>
      <c r="G85" s="308"/>
      <c r="H85" s="308"/>
      <c r="I85" s="290"/>
    </row>
    <row r="86" spans="1:9" ht="12.75">
      <c r="A86" s="309">
        <v>467.4581</v>
      </c>
      <c r="B86" s="187" t="s">
        <v>334</v>
      </c>
      <c r="C86" s="319" t="s">
        <v>335</v>
      </c>
      <c r="D86" s="284">
        <v>0</v>
      </c>
      <c r="E86" s="285">
        <v>7</v>
      </c>
      <c r="F86" s="286">
        <v>0</v>
      </c>
      <c r="G86" s="287">
        <v>6790</v>
      </c>
      <c r="H86" s="376">
        <v>57790</v>
      </c>
      <c r="I86" s="290"/>
    </row>
    <row r="87" spans="1:9" ht="27" customHeight="1">
      <c r="A87" s="118" t="s">
        <v>336</v>
      </c>
      <c r="B87" s="172" t="s">
        <v>337</v>
      </c>
      <c r="C87" s="315" t="s">
        <v>624</v>
      </c>
      <c r="D87" s="292">
        <v>0</v>
      </c>
      <c r="E87" s="293">
        <v>7</v>
      </c>
      <c r="F87" s="294">
        <v>1</v>
      </c>
      <c r="G87" s="297">
        <f>G14+G23+G37+G38+G39-G40-G50-G58-G62-G65-G74-G81-G86</f>
        <v>3335029</v>
      </c>
      <c r="H87" s="297">
        <f>H14+H23+H37+H38+H39-H40-H50-H58-H62-H65-H74-H81-H86</f>
        <v>2947446</v>
      </c>
      <c r="I87" s="290"/>
    </row>
    <row r="88" spans="1:9" ht="12.75">
      <c r="A88" s="118"/>
      <c r="B88" s="172" t="s">
        <v>338</v>
      </c>
      <c r="C88" s="296" t="s">
        <v>625</v>
      </c>
      <c r="D88" s="292">
        <v>0</v>
      </c>
      <c r="E88" s="293">
        <v>7</v>
      </c>
      <c r="F88" s="294">
        <v>2</v>
      </c>
      <c r="G88" s="297">
        <v>0</v>
      </c>
      <c r="H88" s="376">
        <v>0</v>
      </c>
      <c r="I88" s="290"/>
    </row>
    <row r="89" spans="1:9" ht="12.75">
      <c r="A89" s="178" t="s">
        <v>339</v>
      </c>
      <c r="B89" s="173" t="s">
        <v>6</v>
      </c>
      <c r="C89" s="119" t="s">
        <v>340</v>
      </c>
      <c r="D89" s="174">
        <v>0</v>
      </c>
      <c r="E89" s="175">
        <v>7</v>
      </c>
      <c r="F89" s="176">
        <v>3</v>
      </c>
      <c r="G89" s="177">
        <v>0</v>
      </c>
      <c r="H89" s="376">
        <v>0</v>
      </c>
      <c r="I89" s="290"/>
    </row>
    <row r="90" spans="1:9" ht="12.75">
      <c r="A90" s="118"/>
      <c r="B90" s="201" t="s">
        <v>7</v>
      </c>
      <c r="C90" s="119" t="s">
        <v>341</v>
      </c>
      <c r="D90" s="174">
        <v>0</v>
      </c>
      <c r="E90" s="175">
        <v>7</v>
      </c>
      <c r="F90" s="176">
        <v>4</v>
      </c>
      <c r="G90" s="177">
        <v>0</v>
      </c>
      <c r="H90" s="376">
        <v>0</v>
      </c>
      <c r="I90" s="290"/>
    </row>
    <row r="91" spans="1:9" ht="26.25" thickBot="1">
      <c r="A91" s="320" t="s">
        <v>342</v>
      </c>
      <c r="B91" s="321" t="s">
        <v>343</v>
      </c>
      <c r="C91" s="322" t="s">
        <v>626</v>
      </c>
      <c r="D91" s="323">
        <v>0</v>
      </c>
      <c r="E91" s="324">
        <v>7</v>
      </c>
      <c r="F91" s="325">
        <v>5</v>
      </c>
      <c r="G91" s="326">
        <f>G87-G88</f>
        <v>3335029</v>
      </c>
      <c r="H91" s="326">
        <f>H87-H88</f>
        <v>2947446</v>
      </c>
      <c r="I91" s="290"/>
    </row>
    <row r="92" spans="1:9" ht="25.5">
      <c r="A92" s="327" t="s">
        <v>344</v>
      </c>
      <c r="B92" s="188" t="s">
        <v>345</v>
      </c>
      <c r="C92" s="192" t="s">
        <v>346</v>
      </c>
      <c r="D92" s="187">
        <v>0</v>
      </c>
      <c r="E92" s="188">
        <v>7</v>
      </c>
      <c r="F92" s="328">
        <v>6</v>
      </c>
      <c r="G92" s="329"/>
      <c r="H92" s="376">
        <v>0</v>
      </c>
      <c r="I92" s="290"/>
    </row>
    <row r="93" spans="1:9" ht="25.5">
      <c r="A93" s="330"/>
      <c r="B93" s="189" t="s">
        <v>347</v>
      </c>
      <c r="C93" s="193" t="s">
        <v>627</v>
      </c>
      <c r="D93" s="172">
        <v>0</v>
      </c>
      <c r="E93" s="189">
        <v>7</v>
      </c>
      <c r="F93" s="331">
        <v>7</v>
      </c>
      <c r="G93" s="332">
        <f>G91+G92</f>
        <v>3335029</v>
      </c>
      <c r="H93" s="332">
        <f>H91+H92</f>
        <v>2947446</v>
      </c>
      <c r="I93" s="290"/>
    </row>
    <row r="94" spans="1:9" s="27" customFormat="1" ht="12.75">
      <c r="A94" s="330"/>
      <c r="B94" s="189" t="s">
        <v>348</v>
      </c>
      <c r="C94" s="193" t="s">
        <v>628</v>
      </c>
      <c r="D94" s="172">
        <v>0</v>
      </c>
      <c r="E94" s="189">
        <v>7</v>
      </c>
      <c r="F94" s="331">
        <v>8</v>
      </c>
      <c r="G94" s="333">
        <f>G95+G96+G97+G98+G99+G100</f>
        <v>0</v>
      </c>
      <c r="H94" s="376">
        <f>+H95+H96+H97+H98+H99+H100</f>
        <v>0</v>
      </c>
      <c r="I94" s="288"/>
    </row>
    <row r="95" spans="1:9" ht="12.75">
      <c r="A95" s="330"/>
      <c r="B95" s="334" t="s">
        <v>6</v>
      </c>
      <c r="C95" s="335" t="s">
        <v>349</v>
      </c>
      <c r="D95" s="172">
        <v>0</v>
      </c>
      <c r="E95" s="189">
        <v>7</v>
      </c>
      <c r="F95" s="331">
        <v>9</v>
      </c>
      <c r="G95" s="332"/>
      <c r="H95" s="376">
        <v>0</v>
      </c>
      <c r="I95" s="290"/>
    </row>
    <row r="96" spans="1:9" ht="12.75">
      <c r="A96" s="330"/>
      <c r="B96" s="190" t="s">
        <v>7</v>
      </c>
      <c r="C96" s="335" t="s">
        <v>350</v>
      </c>
      <c r="D96" s="172">
        <v>0</v>
      </c>
      <c r="E96" s="189">
        <v>8</v>
      </c>
      <c r="F96" s="331">
        <v>0</v>
      </c>
      <c r="G96" s="332"/>
      <c r="H96" s="376">
        <v>0</v>
      </c>
      <c r="I96" s="290"/>
    </row>
    <row r="97" spans="1:9" ht="12.75">
      <c r="A97" s="330"/>
      <c r="B97" s="190" t="s">
        <v>11</v>
      </c>
      <c r="C97" s="335" t="s">
        <v>351</v>
      </c>
      <c r="D97" s="172">
        <v>0</v>
      </c>
      <c r="E97" s="189">
        <v>8</v>
      </c>
      <c r="F97" s="331">
        <v>1</v>
      </c>
      <c r="G97" s="332"/>
      <c r="H97" s="376">
        <v>0</v>
      </c>
      <c r="I97" s="290"/>
    </row>
    <row r="98" spans="1:9" ht="12.75">
      <c r="A98" s="330"/>
      <c r="B98" s="190" t="s">
        <v>28</v>
      </c>
      <c r="C98" s="335" t="s">
        <v>352</v>
      </c>
      <c r="D98" s="172">
        <v>0</v>
      </c>
      <c r="E98" s="189">
        <v>8</v>
      </c>
      <c r="F98" s="331">
        <v>2</v>
      </c>
      <c r="G98" s="332"/>
      <c r="H98" s="376">
        <v>0</v>
      </c>
      <c r="I98" s="290"/>
    </row>
    <row r="99" spans="1:9" ht="12.75">
      <c r="A99" s="330"/>
      <c r="B99" s="190" t="s">
        <v>52</v>
      </c>
      <c r="C99" s="335" t="s">
        <v>353</v>
      </c>
      <c r="D99" s="172">
        <v>0</v>
      </c>
      <c r="E99" s="189">
        <v>8</v>
      </c>
      <c r="F99" s="331">
        <v>3</v>
      </c>
      <c r="G99" s="332"/>
      <c r="H99" s="376">
        <v>0</v>
      </c>
      <c r="I99" s="290"/>
    </row>
    <row r="100" spans="1:9" ht="12.75">
      <c r="A100" s="330"/>
      <c r="B100" s="336" t="s">
        <v>53</v>
      </c>
      <c r="C100" s="335" t="s">
        <v>354</v>
      </c>
      <c r="D100" s="172">
        <v>0</v>
      </c>
      <c r="E100" s="189">
        <v>8</v>
      </c>
      <c r="F100" s="331">
        <v>4</v>
      </c>
      <c r="G100" s="332"/>
      <c r="H100" s="376">
        <v>0</v>
      </c>
      <c r="I100" s="290"/>
    </row>
    <row r="101" spans="1:9" s="27" customFormat="1" ht="12.75">
      <c r="A101" s="330"/>
      <c r="B101" s="189" t="s">
        <v>355</v>
      </c>
      <c r="C101" s="193" t="s">
        <v>356</v>
      </c>
      <c r="D101" s="172">
        <v>0</v>
      </c>
      <c r="E101" s="189">
        <v>8</v>
      </c>
      <c r="F101" s="331">
        <v>5</v>
      </c>
      <c r="G101" s="333"/>
      <c r="H101" s="376">
        <v>0</v>
      </c>
      <c r="I101" s="288"/>
    </row>
    <row r="102" spans="1:9" s="27" customFormat="1" ht="12.75">
      <c r="A102" s="330"/>
      <c r="B102" s="189" t="s">
        <v>357</v>
      </c>
      <c r="C102" s="193" t="s">
        <v>629</v>
      </c>
      <c r="D102" s="172">
        <v>0</v>
      </c>
      <c r="E102" s="189">
        <v>8</v>
      </c>
      <c r="F102" s="331">
        <v>6</v>
      </c>
      <c r="G102" s="333">
        <f>G94+G101</f>
        <v>0</v>
      </c>
      <c r="H102" s="376">
        <f>+H94+H101</f>
        <v>0</v>
      </c>
      <c r="I102" s="288"/>
    </row>
    <row r="103" spans="1:9" s="27" customFormat="1" ht="26.25" thickBot="1">
      <c r="A103" s="337"/>
      <c r="B103" s="191" t="s">
        <v>358</v>
      </c>
      <c r="C103" s="338" t="s">
        <v>630</v>
      </c>
      <c r="D103" s="321">
        <v>0</v>
      </c>
      <c r="E103" s="191">
        <v>8</v>
      </c>
      <c r="F103" s="339">
        <v>7</v>
      </c>
      <c r="G103" s="340">
        <f>G93+G102</f>
        <v>3335029</v>
      </c>
      <c r="H103" s="340">
        <f>H93+H102</f>
        <v>2947446</v>
      </c>
      <c r="I103" s="288"/>
    </row>
    <row r="104" spans="1:9" ht="13.5" thickBot="1">
      <c r="A104" s="16"/>
      <c r="B104" s="16"/>
      <c r="C104" s="16"/>
      <c r="D104" s="16"/>
      <c r="E104" s="341"/>
      <c r="F104" s="341"/>
      <c r="G104" s="342"/>
      <c r="H104" s="342"/>
      <c r="I104" s="290"/>
    </row>
    <row r="105" spans="1:9" ht="12.75">
      <c r="A105" s="343"/>
      <c r="B105" s="344"/>
      <c r="C105" s="192" t="s">
        <v>359</v>
      </c>
      <c r="D105" s="187">
        <v>0</v>
      </c>
      <c r="E105" s="188">
        <v>8</v>
      </c>
      <c r="F105" s="328">
        <v>8</v>
      </c>
      <c r="G105" s="345"/>
      <c r="H105" s="345"/>
      <c r="I105" s="290"/>
    </row>
    <row r="106" spans="1:9" ht="12.75">
      <c r="A106" s="330"/>
      <c r="B106" s="189" t="s">
        <v>360</v>
      </c>
      <c r="C106" s="193" t="s">
        <v>361</v>
      </c>
      <c r="D106" s="172">
        <v>0</v>
      </c>
      <c r="E106" s="189">
        <v>8</v>
      </c>
      <c r="F106" s="331">
        <v>9</v>
      </c>
      <c r="G106" s="346"/>
      <c r="H106" s="346"/>
      <c r="I106" s="290"/>
    </row>
    <row r="107" spans="1:9" ht="13.5" thickBot="1">
      <c r="A107" s="347"/>
      <c r="B107" s="194" t="s">
        <v>362</v>
      </c>
      <c r="C107" s="195" t="s">
        <v>363</v>
      </c>
      <c r="D107" s="321">
        <v>0</v>
      </c>
      <c r="E107" s="191">
        <v>9</v>
      </c>
      <c r="F107" s="339">
        <v>0</v>
      </c>
      <c r="G107" s="348"/>
      <c r="H107" s="348"/>
      <c r="I107" s="290"/>
    </row>
    <row r="108" spans="1:9" ht="13.5" thickBot="1">
      <c r="A108" s="349"/>
      <c r="B108" s="196"/>
      <c r="C108" s="197" t="s">
        <v>364</v>
      </c>
      <c r="D108" s="350">
        <v>0</v>
      </c>
      <c r="E108" s="196">
        <v>9</v>
      </c>
      <c r="F108" s="351">
        <v>1</v>
      </c>
      <c r="G108" s="352"/>
      <c r="H108" s="352"/>
      <c r="I108" s="290"/>
    </row>
    <row r="109" spans="1:9" ht="13.5" thickBot="1">
      <c r="A109" s="16"/>
      <c r="B109" s="198"/>
      <c r="C109" s="199"/>
      <c r="D109" s="16"/>
      <c r="E109" s="341"/>
      <c r="F109" s="341"/>
      <c r="G109" s="342"/>
      <c r="H109" s="342"/>
      <c r="I109" s="290"/>
    </row>
    <row r="110" spans="1:9" ht="12.75">
      <c r="A110" s="343"/>
      <c r="B110" s="344"/>
      <c r="C110" s="192" t="s">
        <v>365</v>
      </c>
      <c r="D110" s="187">
        <v>0</v>
      </c>
      <c r="E110" s="188">
        <v>9</v>
      </c>
      <c r="F110" s="328">
        <v>2</v>
      </c>
      <c r="G110" s="345"/>
      <c r="H110" s="345"/>
      <c r="I110" s="290"/>
    </row>
    <row r="111" spans="1:9" ht="12.75">
      <c r="A111" s="330"/>
      <c r="B111" s="189" t="s">
        <v>360</v>
      </c>
      <c r="C111" s="193" t="s">
        <v>361</v>
      </c>
      <c r="D111" s="172">
        <v>0</v>
      </c>
      <c r="E111" s="189">
        <v>9</v>
      </c>
      <c r="F111" s="331">
        <v>3</v>
      </c>
      <c r="G111" s="346"/>
      <c r="H111" s="346"/>
      <c r="I111" s="290"/>
    </row>
    <row r="112" spans="1:9" ht="13.5" thickBot="1">
      <c r="A112" s="347"/>
      <c r="B112" s="194" t="s">
        <v>362</v>
      </c>
      <c r="C112" s="195" t="s">
        <v>363</v>
      </c>
      <c r="D112" s="321">
        <v>0</v>
      </c>
      <c r="E112" s="191">
        <v>9</v>
      </c>
      <c r="F112" s="339">
        <v>4</v>
      </c>
      <c r="G112" s="348"/>
      <c r="H112" s="348"/>
      <c r="I112" s="290"/>
    </row>
    <row r="113" spans="1:9" ht="13.5" thickBot="1">
      <c r="A113" s="349"/>
      <c r="B113" s="196"/>
      <c r="C113" s="197" t="s">
        <v>364</v>
      </c>
      <c r="D113" s="350">
        <v>0</v>
      </c>
      <c r="E113" s="196">
        <v>9</v>
      </c>
      <c r="F113" s="351">
        <v>5</v>
      </c>
      <c r="G113" s="352"/>
      <c r="H113" s="352"/>
      <c r="I113" s="290"/>
    </row>
    <row r="114" spans="1:9" ht="12.75">
      <c r="A114" s="353"/>
      <c r="B114" s="198"/>
      <c r="C114" s="199"/>
      <c r="D114" s="353"/>
      <c r="E114" s="354"/>
      <c r="F114" s="354"/>
      <c r="G114" s="354"/>
      <c r="H114" s="354"/>
      <c r="I114" s="290"/>
    </row>
    <row r="115" spans="1:9" ht="12.75">
      <c r="A115" s="353"/>
      <c r="B115" s="198"/>
      <c r="C115" s="199"/>
      <c r="D115" s="353"/>
      <c r="E115" s="354"/>
      <c r="F115" s="354"/>
      <c r="G115" s="355"/>
      <c r="H115" s="355"/>
      <c r="I115" s="290"/>
    </row>
    <row r="116" spans="1:9" ht="12" customHeight="1">
      <c r="A116" s="353"/>
      <c r="B116" s="198"/>
      <c r="C116" s="199"/>
      <c r="D116" s="353"/>
      <c r="E116" s="354"/>
      <c r="F116" s="354"/>
      <c r="G116" s="354"/>
      <c r="H116" s="354"/>
      <c r="I116" s="290"/>
    </row>
    <row r="117" spans="1:9" ht="12.75">
      <c r="A117" s="16"/>
      <c r="B117" s="198"/>
      <c r="C117" s="199"/>
      <c r="D117" s="16"/>
      <c r="E117" s="341"/>
      <c r="F117" s="341"/>
      <c r="G117" s="341"/>
      <c r="H117" s="341"/>
      <c r="I117" s="290"/>
    </row>
    <row r="118" spans="1:9" ht="12.75">
      <c r="A118" s="16"/>
      <c r="B118" s="198"/>
      <c r="C118" s="199"/>
      <c r="D118" s="16"/>
      <c r="E118" s="341"/>
      <c r="F118" s="341"/>
      <c r="G118" s="341"/>
      <c r="H118" s="341"/>
      <c r="I118" s="290"/>
    </row>
    <row r="119" spans="1:9" ht="12.75">
      <c r="A119" s="401" t="s">
        <v>366</v>
      </c>
      <c r="B119" s="401"/>
      <c r="C119" s="401"/>
      <c r="D119" s="401"/>
      <c r="E119" s="401"/>
      <c r="F119" s="401"/>
      <c r="G119" s="401"/>
      <c r="H119" s="401"/>
      <c r="I119" s="290"/>
    </row>
    <row r="120" spans="1:9" ht="13.5" thickBot="1">
      <c r="A120" s="16"/>
      <c r="B120" s="16"/>
      <c r="C120" s="16"/>
      <c r="D120" s="16"/>
      <c r="E120" s="341"/>
      <c r="F120" s="341"/>
      <c r="G120" s="341"/>
      <c r="H120" s="341"/>
      <c r="I120" s="290"/>
    </row>
    <row r="121" spans="1:9" ht="25.5">
      <c r="A121" s="200"/>
      <c r="B121" s="200" t="s">
        <v>214</v>
      </c>
      <c r="C121" s="356" t="s">
        <v>367</v>
      </c>
      <c r="D121" s="200">
        <v>0</v>
      </c>
      <c r="E121" s="357">
        <v>9</v>
      </c>
      <c r="F121" s="358">
        <v>6</v>
      </c>
      <c r="G121" s="359">
        <f>G122+G123+G124+G125+G126+G127</f>
        <v>3335029</v>
      </c>
      <c r="H121" s="359">
        <f>H122+H123+H124+H125+H126+H127</f>
        <v>2947446</v>
      </c>
      <c r="I121" s="290"/>
    </row>
    <row r="122" spans="1:9" ht="12.75">
      <c r="A122" s="360" t="s">
        <v>368</v>
      </c>
      <c r="B122" s="201" t="s">
        <v>6</v>
      </c>
      <c r="C122" s="361" t="s">
        <v>369</v>
      </c>
      <c r="D122" s="201">
        <v>0</v>
      </c>
      <c r="E122" s="362">
        <v>9</v>
      </c>
      <c r="F122" s="363">
        <v>7</v>
      </c>
      <c r="G122" s="364"/>
      <c r="H122" s="364"/>
      <c r="I122" s="290"/>
    </row>
    <row r="123" spans="1:9" ht="12.75">
      <c r="A123" s="360" t="s">
        <v>370</v>
      </c>
      <c r="B123" s="201" t="s">
        <v>7</v>
      </c>
      <c r="C123" s="361" t="s">
        <v>85</v>
      </c>
      <c r="D123" s="201">
        <v>0</v>
      </c>
      <c r="E123" s="362">
        <v>9</v>
      </c>
      <c r="F123" s="363">
        <v>8</v>
      </c>
      <c r="G123" s="364"/>
      <c r="H123" s="364"/>
      <c r="I123" s="290"/>
    </row>
    <row r="124" spans="1:9" ht="12.75">
      <c r="A124" s="360" t="s">
        <v>371</v>
      </c>
      <c r="B124" s="201" t="s">
        <v>11</v>
      </c>
      <c r="C124" s="361" t="s">
        <v>84</v>
      </c>
      <c r="D124" s="201">
        <v>0</v>
      </c>
      <c r="E124" s="362">
        <v>9</v>
      </c>
      <c r="F124" s="363">
        <v>9</v>
      </c>
      <c r="G124" s="364"/>
      <c r="H124" s="364"/>
      <c r="I124" s="290"/>
    </row>
    <row r="125" spans="1:9" ht="12.75">
      <c r="A125" s="360" t="s">
        <v>372</v>
      </c>
      <c r="B125" s="201" t="s">
        <v>28</v>
      </c>
      <c r="C125" s="361" t="s">
        <v>86</v>
      </c>
      <c r="D125" s="201">
        <v>1</v>
      </c>
      <c r="E125" s="362">
        <v>0</v>
      </c>
      <c r="F125" s="363">
        <v>0</v>
      </c>
      <c r="G125" s="364">
        <f>G91</f>
        <v>3335029</v>
      </c>
      <c r="H125" s="364">
        <f>H91</f>
        <v>2947446</v>
      </c>
      <c r="I125" s="290"/>
    </row>
    <row r="126" spans="1:9" ht="12.75">
      <c r="A126" s="360" t="s">
        <v>373</v>
      </c>
      <c r="B126" s="201" t="s">
        <v>52</v>
      </c>
      <c r="C126" s="361" t="s">
        <v>374</v>
      </c>
      <c r="D126" s="201">
        <v>1</v>
      </c>
      <c r="E126" s="362">
        <v>0</v>
      </c>
      <c r="F126" s="363">
        <v>1</v>
      </c>
      <c r="G126" s="364"/>
      <c r="H126" s="364"/>
      <c r="I126" s="290"/>
    </row>
    <row r="127" spans="1:9" ht="12.75">
      <c r="A127" s="201"/>
      <c r="B127" s="201" t="s">
        <v>53</v>
      </c>
      <c r="C127" s="361" t="s">
        <v>375</v>
      </c>
      <c r="D127" s="201">
        <v>1</v>
      </c>
      <c r="E127" s="362">
        <v>0</v>
      </c>
      <c r="F127" s="363">
        <v>2</v>
      </c>
      <c r="G127" s="364">
        <f>G128+G129</f>
        <v>0</v>
      </c>
      <c r="H127" s="364">
        <f>H128+H129</f>
        <v>0</v>
      </c>
      <c r="I127" s="290"/>
    </row>
    <row r="128" spans="1:9" ht="12.75">
      <c r="A128" s="201">
        <v>833</v>
      </c>
      <c r="B128" s="201" t="s">
        <v>91</v>
      </c>
      <c r="C128" s="361" t="s">
        <v>376</v>
      </c>
      <c r="D128" s="201">
        <v>1</v>
      </c>
      <c r="E128" s="362">
        <v>0</v>
      </c>
      <c r="F128" s="363">
        <v>3</v>
      </c>
      <c r="G128" s="364"/>
      <c r="H128" s="364"/>
      <c r="I128" s="290"/>
    </row>
    <row r="129" spans="1:9" ht="12.75">
      <c r="A129" s="201"/>
      <c r="B129" s="201" t="s">
        <v>92</v>
      </c>
      <c r="C129" s="361" t="s">
        <v>377</v>
      </c>
      <c r="D129" s="201">
        <v>1</v>
      </c>
      <c r="E129" s="362">
        <v>0</v>
      </c>
      <c r="F129" s="363">
        <v>4</v>
      </c>
      <c r="G129" s="364"/>
      <c r="H129" s="364"/>
      <c r="I129" s="290"/>
    </row>
    <row r="130" spans="1:12" ht="12.75">
      <c r="A130" s="201"/>
      <c r="B130" s="201" t="s">
        <v>6</v>
      </c>
      <c r="C130" s="361" t="s">
        <v>378</v>
      </c>
      <c r="D130" s="201">
        <v>1</v>
      </c>
      <c r="E130" s="362">
        <v>0</v>
      </c>
      <c r="F130" s="363">
        <v>5</v>
      </c>
      <c r="G130" s="364">
        <f>G14+G23+G37+G38+G39</f>
        <v>32468915</v>
      </c>
      <c r="H130" s="364">
        <f>H14+H23+H37+H38+H39</f>
        <v>32056799</v>
      </c>
      <c r="I130" s="290"/>
      <c r="L130" s="22"/>
    </row>
    <row r="131" spans="1:9" ht="13.5" thickBot="1">
      <c r="A131" s="202"/>
      <c r="B131" s="202" t="s">
        <v>7</v>
      </c>
      <c r="C131" s="365" t="s">
        <v>379</v>
      </c>
      <c r="D131" s="202">
        <v>1</v>
      </c>
      <c r="E131" s="366">
        <v>0</v>
      </c>
      <c r="F131" s="367">
        <v>6</v>
      </c>
      <c r="G131" s="368">
        <f>G40+G50+G58+G62+G65+G74+G81+G86+G88</f>
        <v>29133886</v>
      </c>
      <c r="H131" s="368">
        <f>H40+H50+H58+H62+H65+H74+H81+H86+H88</f>
        <v>29109353</v>
      </c>
      <c r="I131" s="290"/>
    </row>
    <row r="132" spans="1:9" ht="12.75">
      <c r="A132" s="16"/>
      <c r="B132" s="16"/>
      <c r="C132" s="16"/>
      <c r="D132" s="16"/>
      <c r="E132" s="16"/>
      <c r="F132" s="16"/>
      <c r="G132" s="16"/>
      <c r="H132" s="16"/>
      <c r="I132" s="290"/>
    </row>
    <row r="133" spans="1:9" ht="12.75">
      <c r="A133" s="16"/>
      <c r="B133" s="16"/>
      <c r="C133" s="16"/>
      <c r="D133" s="16"/>
      <c r="E133" s="16"/>
      <c r="F133" s="16"/>
      <c r="G133" s="16"/>
      <c r="H133" s="369"/>
      <c r="I133" s="290"/>
    </row>
    <row r="135" spans="3:9" ht="12.75">
      <c r="C135" s="14"/>
      <c r="I135" s="6"/>
    </row>
    <row r="136" spans="1:9" ht="12.75">
      <c r="A136" s="32" t="str">
        <f>+OP!A38</f>
        <v>U  Sarajevu, 17.08.2022.godine</v>
      </c>
      <c r="C136" s="23"/>
      <c r="G136" s="24" t="s">
        <v>211</v>
      </c>
      <c r="H136" s="24" t="s">
        <v>212</v>
      </c>
      <c r="I136" s="6"/>
    </row>
    <row r="137" spans="3:9" ht="12.75">
      <c r="C137" s="23"/>
      <c r="H137" s="161" t="s">
        <v>608</v>
      </c>
      <c r="I137" s="6"/>
    </row>
    <row r="138" spans="8:9" ht="12.75">
      <c r="H138" s="25"/>
      <c r="I138" s="6"/>
    </row>
    <row r="139" ht="12.75">
      <c r="I139" s="6"/>
    </row>
    <row r="140" spans="5:8" ht="12.75">
      <c r="E140" s="14"/>
      <c r="F140" s="14"/>
      <c r="H140" s="14"/>
    </row>
    <row r="141" spans="5:8" ht="12.75">
      <c r="E141" s="14"/>
      <c r="F141" s="14"/>
      <c r="H141" s="30"/>
    </row>
    <row r="142" spans="5:8" ht="12.75">
      <c r="E142" s="14"/>
      <c r="F142" s="14"/>
      <c r="G142" s="14"/>
      <c r="H142" s="14"/>
    </row>
    <row r="143" spans="5:8" ht="12.75">
      <c r="E143" s="14"/>
      <c r="F143" s="14"/>
      <c r="G143" s="14"/>
      <c r="H143" s="14"/>
    </row>
    <row r="146" ht="12.75">
      <c r="G146" s="22"/>
    </row>
  </sheetData>
  <sheetProtection/>
  <mergeCells count="7">
    <mergeCell ref="B13:C13"/>
    <mergeCell ref="D13:F13"/>
    <mergeCell ref="A119:H119"/>
    <mergeCell ref="A9:H9"/>
    <mergeCell ref="A10:H10"/>
    <mergeCell ref="B12:C12"/>
    <mergeCell ref="D12:F12"/>
  </mergeCells>
  <dataValidations count="1">
    <dataValidation type="decimal" allowBlank="1" showInputMessage="1" showErrorMessage="1" errorTitle="Microsoft Excel" error="Neočekivana vrsta podatka!&#10;Molimo unesite broj." sqref="H75:H80 H94:H102 H86 H88:H90 H92 H82:H84 H41:H44 H15:H22 H24 H26:H39 H47:H49 H51:H64 H66:H73 G54 G66 G70">
      <formula1>-100000000000</formula1>
      <formula2>100000000000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3" manualBreakCount="3">
    <brk id="39" max="255" man="1"/>
    <brk id="73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SheetLayoutView="100" zoomScalePageLayoutView="0" workbookViewId="0" topLeftCell="A1">
      <selection activeCell="E39" sqref="E39"/>
    </sheetView>
  </sheetViews>
  <sheetFormatPr defaultColWidth="11.421875" defaultRowHeight="12.75"/>
  <cols>
    <col min="1" max="1" width="29.57421875" style="6" customWidth="1"/>
    <col min="2" max="2" width="31.8515625" style="6" customWidth="1"/>
    <col min="3" max="3" width="8.57421875" style="6" customWidth="1"/>
    <col min="4" max="5" width="22.00390625" style="16" customWidth="1"/>
    <col min="6" max="6" width="17.28125" style="6" customWidth="1"/>
    <col min="7" max="7" width="18.00390625" style="6" customWidth="1"/>
    <col min="8" max="16384" width="11.421875" style="6" customWidth="1"/>
  </cols>
  <sheetData>
    <row r="1" spans="1:6" ht="12.75">
      <c r="A1" s="44" t="str">
        <f>+'BS'!A1</f>
        <v>Naziv društva za osiguranje :  GRAWE osiguranje d.d. Sarajevo</v>
      </c>
      <c r="B1" s="38"/>
      <c r="C1" s="38"/>
      <c r="D1" s="379"/>
      <c r="E1" s="380" t="s">
        <v>562</v>
      </c>
      <c r="F1" s="12"/>
    </row>
    <row r="2" spans="1:6" ht="12.75">
      <c r="A2" s="44" t="s">
        <v>606</v>
      </c>
      <c r="B2" s="38"/>
      <c r="C2" s="38"/>
      <c r="D2" s="379"/>
      <c r="E2" s="381"/>
      <c r="F2" s="12"/>
    </row>
    <row r="3" spans="1:6" ht="12.75">
      <c r="A3" s="44" t="str">
        <f>+'BS'!A3</f>
        <v>Šifra djelatnosti :    65. 11                                                                           </v>
      </c>
      <c r="B3" s="38"/>
      <c r="C3" s="38"/>
      <c r="D3" s="379"/>
      <c r="E3" s="382"/>
      <c r="F3" s="12"/>
    </row>
    <row r="4" spans="1:6" ht="12.75">
      <c r="A4" s="45" t="s">
        <v>607</v>
      </c>
      <c r="B4" s="38"/>
      <c r="C4" s="38"/>
      <c r="D4" s="379"/>
      <c r="E4" s="383"/>
      <c r="F4" s="12"/>
    </row>
    <row r="5" spans="1:6" ht="12.75">
      <c r="A5" s="45" t="s">
        <v>566</v>
      </c>
      <c r="B5" s="38"/>
      <c r="C5" s="38"/>
      <c r="D5" s="379"/>
      <c r="E5" s="382"/>
      <c r="F5" s="12"/>
    </row>
    <row r="6" spans="1:6" ht="12.75">
      <c r="A6" s="27"/>
      <c r="B6" s="1"/>
      <c r="C6" s="1"/>
      <c r="D6" s="379"/>
      <c r="E6" s="383"/>
      <c r="F6" s="12"/>
    </row>
    <row r="7" spans="1:6" ht="12.75">
      <c r="A7" s="27"/>
      <c r="B7" s="1"/>
      <c r="C7" s="1"/>
      <c r="D7" s="379"/>
      <c r="E7" s="382"/>
      <c r="F7" s="12"/>
    </row>
    <row r="8" spans="1:6" ht="20.25" customHeight="1">
      <c r="A8" s="423" t="s">
        <v>380</v>
      </c>
      <c r="B8" s="393"/>
      <c r="C8" s="393"/>
      <c r="D8" s="393"/>
      <c r="E8" s="393"/>
      <c r="F8" s="52"/>
    </row>
    <row r="10" spans="1:6" ht="12.75">
      <c r="A10" s="424" t="s">
        <v>681</v>
      </c>
      <c r="B10" s="395"/>
      <c r="C10" s="395"/>
      <c r="D10" s="395"/>
      <c r="E10" s="395"/>
      <c r="F10" s="48"/>
    </row>
    <row r="11" ht="13.5" thickBot="1"/>
    <row r="12" spans="1:5" ht="13.5" thickBot="1">
      <c r="A12" s="425" t="s">
        <v>381</v>
      </c>
      <c r="B12" s="426"/>
      <c r="C12" s="429" t="s">
        <v>382</v>
      </c>
      <c r="D12" s="431" t="s">
        <v>383</v>
      </c>
      <c r="E12" s="432"/>
    </row>
    <row r="13" spans="1:5" ht="13.5" thickBot="1">
      <c r="A13" s="427"/>
      <c r="B13" s="428"/>
      <c r="C13" s="430"/>
      <c r="D13" s="384" t="s">
        <v>384</v>
      </c>
      <c r="E13" s="384" t="s">
        <v>385</v>
      </c>
    </row>
    <row r="14" spans="1:5" ht="13.5" thickBot="1">
      <c r="A14" s="421">
        <v>1</v>
      </c>
      <c r="B14" s="422"/>
      <c r="C14" s="53">
        <v>2</v>
      </c>
      <c r="D14" s="385">
        <v>3</v>
      </c>
      <c r="E14" s="385">
        <v>4</v>
      </c>
    </row>
    <row r="15" spans="1:5" ht="18.75" customHeight="1" thickBot="1">
      <c r="A15" s="413" t="s">
        <v>386</v>
      </c>
      <c r="B15" s="414"/>
      <c r="C15" s="203"/>
      <c r="D15" s="268"/>
      <c r="E15" s="268"/>
    </row>
    <row r="16" spans="1:6" ht="18.75" customHeight="1" thickBot="1">
      <c r="A16" s="403" t="s">
        <v>387</v>
      </c>
      <c r="B16" s="404"/>
      <c r="C16" s="204" t="s">
        <v>388</v>
      </c>
      <c r="D16" s="269">
        <v>2947446</v>
      </c>
      <c r="E16" s="269">
        <v>3335029</v>
      </c>
      <c r="F16" s="54"/>
    </row>
    <row r="17" spans="1:6" ht="15" customHeight="1">
      <c r="A17" s="415" t="s">
        <v>389</v>
      </c>
      <c r="B17" s="412"/>
      <c r="C17" s="205"/>
      <c r="D17" s="270">
        <v>0</v>
      </c>
      <c r="E17" s="270"/>
      <c r="F17" s="54"/>
    </row>
    <row r="18" spans="1:6" ht="14.25" customHeight="1">
      <c r="A18" s="407" t="s">
        <v>390</v>
      </c>
      <c r="B18" s="408"/>
      <c r="C18" s="206" t="s">
        <v>391</v>
      </c>
      <c r="D18" s="271">
        <v>266743</v>
      </c>
      <c r="E18" s="271">
        <v>444176</v>
      </c>
      <c r="F18" s="54"/>
    </row>
    <row r="19" spans="1:6" ht="14.25" customHeight="1">
      <c r="A19" s="407" t="s">
        <v>392</v>
      </c>
      <c r="B19" s="408"/>
      <c r="C19" s="206" t="s">
        <v>114</v>
      </c>
      <c r="D19" s="271">
        <v>4817</v>
      </c>
      <c r="E19" s="271">
        <v>4599</v>
      </c>
      <c r="F19" s="54"/>
    </row>
    <row r="20" spans="1:6" ht="30.75" customHeight="1">
      <c r="A20" s="419" t="s">
        <v>393</v>
      </c>
      <c r="B20" s="408"/>
      <c r="C20" s="206" t="s">
        <v>394</v>
      </c>
      <c r="D20" s="271">
        <v>0</v>
      </c>
      <c r="E20" s="271"/>
      <c r="F20" s="54"/>
    </row>
    <row r="21" spans="1:6" ht="15" customHeight="1">
      <c r="A21" s="419" t="s">
        <v>395</v>
      </c>
      <c r="B21" s="408"/>
      <c r="C21" s="206" t="s">
        <v>396</v>
      </c>
      <c r="D21" s="271">
        <v>0</v>
      </c>
      <c r="E21" s="271"/>
      <c r="F21" s="54"/>
    </row>
    <row r="22" spans="1:6" ht="15" customHeight="1">
      <c r="A22" s="419" t="s">
        <v>397</v>
      </c>
      <c r="B22" s="408"/>
      <c r="C22" s="206" t="s">
        <v>398</v>
      </c>
      <c r="D22" s="271">
        <v>0</v>
      </c>
      <c r="E22" s="271"/>
      <c r="F22" s="54"/>
    </row>
    <row r="23" spans="1:6" ht="15" customHeight="1">
      <c r="A23" s="419" t="s">
        <v>399</v>
      </c>
      <c r="B23" s="408"/>
      <c r="C23" s="206" t="s">
        <v>400</v>
      </c>
      <c r="D23" s="271">
        <v>0</v>
      </c>
      <c r="E23" s="271"/>
      <c r="F23" s="54"/>
    </row>
    <row r="24" spans="1:6" ht="12.75" customHeight="1">
      <c r="A24" s="419" t="s">
        <v>401</v>
      </c>
      <c r="B24" s="408"/>
      <c r="C24" s="206" t="s">
        <v>402</v>
      </c>
      <c r="D24" s="271">
        <v>0</v>
      </c>
      <c r="E24" s="271"/>
      <c r="F24" s="54"/>
    </row>
    <row r="25" spans="1:6" ht="13.5" customHeight="1" thickBot="1">
      <c r="A25" s="420" t="s">
        <v>403</v>
      </c>
      <c r="B25" s="410"/>
      <c r="C25" s="207" t="s">
        <v>404</v>
      </c>
      <c r="D25" s="272">
        <v>0</v>
      </c>
      <c r="E25" s="272"/>
      <c r="F25" s="54"/>
    </row>
    <row r="26" spans="1:6" ht="19.5" customHeight="1" thickBot="1">
      <c r="A26" s="405" t="s">
        <v>405</v>
      </c>
      <c r="B26" s="404"/>
      <c r="C26" s="204" t="s">
        <v>406</v>
      </c>
      <c r="D26" s="269">
        <v>271560</v>
      </c>
      <c r="E26" s="269">
        <v>448775</v>
      </c>
      <c r="F26" s="54"/>
    </row>
    <row r="27" spans="1:6" ht="15" customHeight="1">
      <c r="A27" s="411" t="s">
        <v>407</v>
      </c>
      <c r="B27" s="412"/>
      <c r="C27" s="205" t="s">
        <v>408</v>
      </c>
      <c r="D27" s="270">
        <v>0</v>
      </c>
      <c r="E27" s="270"/>
      <c r="F27" s="54"/>
    </row>
    <row r="28" spans="1:6" ht="30" customHeight="1">
      <c r="A28" s="419" t="s">
        <v>409</v>
      </c>
      <c r="B28" s="408"/>
      <c r="C28" s="206" t="s">
        <v>115</v>
      </c>
      <c r="D28" s="271">
        <v>0</v>
      </c>
      <c r="E28" s="271"/>
      <c r="F28" s="54"/>
    </row>
    <row r="29" spans="1:6" ht="16.5" customHeight="1">
      <c r="A29" s="419" t="s">
        <v>410</v>
      </c>
      <c r="B29" s="408"/>
      <c r="C29" s="206" t="s">
        <v>411</v>
      </c>
      <c r="D29" s="271">
        <v>0</v>
      </c>
      <c r="E29" s="271"/>
      <c r="F29" s="54"/>
    </row>
    <row r="30" spans="1:6" ht="29.25" customHeight="1">
      <c r="A30" s="419" t="s">
        <v>412</v>
      </c>
      <c r="B30" s="408"/>
      <c r="C30" s="206" t="s">
        <v>413</v>
      </c>
      <c r="D30" s="271">
        <v>0</v>
      </c>
      <c r="E30" s="271"/>
      <c r="F30" s="54"/>
    </row>
    <row r="31" spans="1:6" ht="27.75" customHeight="1">
      <c r="A31" s="419" t="s">
        <v>414</v>
      </c>
      <c r="B31" s="408"/>
      <c r="C31" s="206" t="s">
        <v>415</v>
      </c>
      <c r="D31" s="271">
        <v>0</v>
      </c>
      <c r="E31" s="271"/>
      <c r="F31" s="54"/>
    </row>
    <row r="32" spans="1:6" ht="17.25" customHeight="1">
      <c r="A32" s="419" t="s">
        <v>416</v>
      </c>
      <c r="B32" s="408"/>
      <c r="C32" s="206" t="s">
        <v>417</v>
      </c>
      <c r="D32" s="271">
        <v>0</v>
      </c>
      <c r="E32" s="271">
        <v>289728</v>
      </c>
      <c r="F32" s="54"/>
    </row>
    <row r="33" spans="1:6" ht="15" customHeight="1">
      <c r="A33" s="419" t="s">
        <v>418</v>
      </c>
      <c r="B33" s="408"/>
      <c r="C33" s="206" t="s">
        <v>419</v>
      </c>
      <c r="D33" s="271">
        <v>0</v>
      </c>
      <c r="E33" s="271">
        <v>0</v>
      </c>
      <c r="F33" s="54"/>
    </row>
    <row r="34" spans="1:6" ht="15" customHeight="1">
      <c r="A34" s="419" t="s">
        <v>420</v>
      </c>
      <c r="B34" s="408"/>
      <c r="C34" s="206" t="s">
        <v>421</v>
      </c>
      <c r="D34" s="271">
        <v>0</v>
      </c>
      <c r="E34" s="271">
        <v>-227363</v>
      </c>
      <c r="F34" s="54"/>
    </row>
    <row r="35" spans="1:6" ht="15" customHeight="1">
      <c r="A35" s="419" t="s">
        <v>422</v>
      </c>
      <c r="B35" s="408"/>
      <c r="C35" s="206" t="s">
        <v>423</v>
      </c>
      <c r="D35" s="271">
        <v>18191</v>
      </c>
      <c r="E35" s="271"/>
      <c r="F35" s="54"/>
    </row>
    <row r="36" spans="1:6" ht="30" customHeight="1">
      <c r="A36" s="419" t="s">
        <v>424</v>
      </c>
      <c r="B36" s="408"/>
      <c r="C36" s="206" t="s">
        <v>425</v>
      </c>
      <c r="D36" s="271">
        <v>0</v>
      </c>
      <c r="E36" s="271">
        <v>-1820188</v>
      </c>
      <c r="F36" s="54"/>
    </row>
    <row r="37" spans="1:6" ht="15" customHeight="1">
      <c r="A37" s="419" t="s">
        <v>426</v>
      </c>
      <c r="B37" s="408"/>
      <c r="C37" s="206" t="s">
        <v>427</v>
      </c>
      <c r="D37" s="271">
        <v>-949467</v>
      </c>
      <c r="E37" s="271"/>
      <c r="F37" s="54"/>
    </row>
    <row r="38" spans="1:6" ht="30" customHeight="1">
      <c r="A38" s="419" t="s">
        <v>428</v>
      </c>
      <c r="B38" s="408"/>
      <c r="C38" s="206" t="s">
        <v>429</v>
      </c>
      <c r="D38" s="271">
        <v>0</v>
      </c>
      <c r="E38" s="271"/>
      <c r="F38" s="54"/>
    </row>
    <row r="39" spans="1:6" ht="15" customHeight="1">
      <c r="A39" s="419" t="s">
        <v>430</v>
      </c>
      <c r="B39" s="408"/>
      <c r="C39" s="206" t="s">
        <v>431</v>
      </c>
      <c r="D39" s="271">
        <v>866084</v>
      </c>
      <c r="E39" s="271"/>
      <c r="F39" s="54"/>
    </row>
    <row r="40" spans="1:6" ht="30.75" customHeight="1">
      <c r="A40" s="419" t="s">
        <v>432</v>
      </c>
      <c r="B40" s="408"/>
      <c r="C40" s="206" t="s">
        <v>433</v>
      </c>
      <c r="D40" s="271">
        <v>0</v>
      </c>
      <c r="E40" s="271"/>
      <c r="F40" s="54"/>
    </row>
    <row r="41" spans="1:6" ht="16.5" customHeight="1">
      <c r="A41" s="419" t="s">
        <v>434</v>
      </c>
      <c r="B41" s="408"/>
      <c r="C41" s="206" t="s">
        <v>435</v>
      </c>
      <c r="D41" s="271">
        <v>0</v>
      </c>
      <c r="E41" s="271"/>
      <c r="F41" s="54"/>
    </row>
    <row r="42" spans="1:6" ht="16.5" customHeight="1">
      <c r="A42" s="419" t="s">
        <v>436</v>
      </c>
      <c r="B42" s="408"/>
      <c r="C42" s="206" t="s">
        <v>437</v>
      </c>
      <c r="D42" s="271">
        <v>303760</v>
      </c>
      <c r="E42" s="271">
        <v>383041</v>
      </c>
      <c r="F42" s="54"/>
    </row>
    <row r="43" spans="1:6" ht="25.5" customHeight="1">
      <c r="A43" s="419" t="s">
        <v>438</v>
      </c>
      <c r="B43" s="408"/>
      <c r="C43" s="206" t="s">
        <v>439</v>
      </c>
      <c r="D43" s="271">
        <v>-331415</v>
      </c>
      <c r="E43" s="271">
        <v>-414872</v>
      </c>
      <c r="F43" s="54"/>
    </row>
    <row r="44" spans="1:6" ht="16.5" customHeight="1" thickBot="1">
      <c r="A44" s="420" t="s">
        <v>440</v>
      </c>
      <c r="B44" s="410"/>
      <c r="C44" s="207" t="s">
        <v>441</v>
      </c>
      <c r="D44" s="272">
        <v>0</v>
      </c>
      <c r="E44" s="272"/>
      <c r="F44" s="54"/>
    </row>
    <row r="45" spans="1:6" ht="16.5" customHeight="1" thickBot="1">
      <c r="A45" s="405" t="s">
        <v>442</v>
      </c>
      <c r="B45" s="404"/>
      <c r="C45" s="204" t="s">
        <v>443</v>
      </c>
      <c r="D45" s="269">
        <f>SUM(D27:D44)</f>
        <v>-92847</v>
      </c>
      <c r="E45" s="269">
        <v>-1789654</v>
      </c>
      <c r="F45" s="54"/>
    </row>
    <row r="46" spans="1:6" ht="16.5" customHeight="1" thickBot="1">
      <c r="A46" s="405" t="s">
        <v>444</v>
      </c>
      <c r="B46" s="404"/>
      <c r="C46" s="204" t="s">
        <v>445</v>
      </c>
      <c r="D46" s="269">
        <f>D16+D26+D45</f>
        <v>3126159</v>
      </c>
      <c r="E46" s="269">
        <v>1994150</v>
      </c>
      <c r="F46" s="54"/>
    </row>
    <row r="47" spans="1:6" ht="16.5" customHeight="1" thickBot="1">
      <c r="A47" s="413" t="s">
        <v>446</v>
      </c>
      <c r="B47" s="414"/>
      <c r="C47" s="203"/>
      <c r="D47" s="268">
        <v>303760</v>
      </c>
      <c r="E47" s="268"/>
      <c r="F47" s="54"/>
    </row>
    <row r="48" spans="1:6" ht="16.5" customHeight="1" thickBot="1">
      <c r="A48" s="405" t="s">
        <v>447</v>
      </c>
      <c r="B48" s="404"/>
      <c r="C48" s="204" t="s">
        <v>448</v>
      </c>
      <c r="D48" s="269">
        <f>+D49+D50+D51++D52+D53+D55</f>
        <v>47571497</v>
      </c>
      <c r="E48" s="269">
        <v>2350000</v>
      </c>
      <c r="F48" s="54"/>
    </row>
    <row r="49" spans="1:6" ht="15" customHeight="1">
      <c r="A49" s="411" t="s">
        <v>449</v>
      </c>
      <c r="B49" s="412"/>
      <c r="C49" s="205" t="s">
        <v>450</v>
      </c>
      <c r="D49" s="270">
        <v>0</v>
      </c>
      <c r="E49" s="270">
        <v>0</v>
      </c>
      <c r="F49" s="54"/>
    </row>
    <row r="50" spans="1:6" ht="15" customHeight="1">
      <c r="A50" s="419" t="s">
        <v>451</v>
      </c>
      <c r="B50" s="408"/>
      <c r="C50" s="206" t="s">
        <v>116</v>
      </c>
      <c r="D50" s="271">
        <v>0</v>
      </c>
      <c r="E50" s="271">
        <v>0</v>
      </c>
      <c r="F50" s="54"/>
    </row>
    <row r="51" spans="1:6" ht="31.5" customHeight="1">
      <c r="A51" s="419" t="s">
        <v>452</v>
      </c>
      <c r="B51" s="408"/>
      <c r="C51" s="206" t="s">
        <v>453</v>
      </c>
      <c r="D51" s="271">
        <v>198562</v>
      </c>
      <c r="E51" s="271"/>
      <c r="F51" s="54"/>
    </row>
    <row r="52" spans="1:6" ht="15.75" customHeight="1">
      <c r="A52" s="419" t="s">
        <v>454</v>
      </c>
      <c r="B52" s="408"/>
      <c r="C52" s="206" t="s">
        <v>455</v>
      </c>
      <c r="D52" s="271">
        <v>6302460</v>
      </c>
      <c r="E52" s="271">
        <v>2350000</v>
      </c>
      <c r="F52" s="54"/>
    </row>
    <row r="53" spans="1:6" ht="15.75" customHeight="1">
      <c r="A53" s="419" t="s">
        <v>456</v>
      </c>
      <c r="B53" s="408"/>
      <c r="C53" s="206" t="s">
        <v>457</v>
      </c>
      <c r="D53" s="271">
        <v>40710187</v>
      </c>
      <c r="E53" s="271">
        <v>0</v>
      </c>
      <c r="F53" s="54"/>
    </row>
    <row r="54" spans="1:6" ht="16.5" customHeight="1">
      <c r="A54" s="407" t="s">
        <v>458</v>
      </c>
      <c r="B54" s="408"/>
      <c r="C54" s="206" t="s">
        <v>459</v>
      </c>
      <c r="D54" s="16">
        <v>0</v>
      </c>
      <c r="E54" s="271"/>
      <c r="F54" s="54"/>
    </row>
    <row r="55" spans="1:6" ht="15.75" customHeight="1" thickBot="1">
      <c r="A55" s="417" t="s">
        <v>460</v>
      </c>
      <c r="B55" s="418"/>
      <c r="C55" s="208" t="s">
        <v>461</v>
      </c>
      <c r="D55" s="273">
        <v>360288</v>
      </c>
      <c r="E55" s="273"/>
      <c r="F55" s="54"/>
    </row>
    <row r="56" spans="1:6" ht="21" customHeight="1" thickBot="1">
      <c r="A56" s="403" t="s">
        <v>462</v>
      </c>
      <c r="B56" s="404"/>
      <c r="C56" s="204" t="s">
        <v>463</v>
      </c>
      <c r="D56" s="269">
        <f>+D57+D58+D59+D60+D61+D62+D63</f>
        <v>48603285</v>
      </c>
      <c r="E56" s="269">
        <v>13444531</v>
      </c>
      <c r="F56" s="54"/>
    </row>
    <row r="57" spans="1:6" ht="15" customHeight="1">
      <c r="A57" s="415" t="s">
        <v>464</v>
      </c>
      <c r="B57" s="412"/>
      <c r="C57" s="205" t="s">
        <v>465</v>
      </c>
      <c r="D57" s="270">
        <v>152119</v>
      </c>
      <c r="E57" s="270">
        <v>115318</v>
      </c>
      <c r="F57" s="54"/>
    </row>
    <row r="58" spans="1:6" ht="15" customHeight="1">
      <c r="A58" s="407" t="s">
        <v>466</v>
      </c>
      <c r="B58" s="408"/>
      <c r="C58" s="206" t="s">
        <v>158</v>
      </c>
      <c r="D58" s="271">
        <v>26938</v>
      </c>
      <c r="E58" s="271">
        <v>316</v>
      </c>
      <c r="F58" s="54"/>
    </row>
    <row r="59" spans="1:6" ht="31.5" customHeight="1">
      <c r="A59" s="407" t="s">
        <v>467</v>
      </c>
      <c r="B59" s="408"/>
      <c r="C59" s="206" t="s">
        <v>468</v>
      </c>
      <c r="D59" s="271">
        <v>0</v>
      </c>
      <c r="E59" s="271"/>
      <c r="F59" s="54"/>
    </row>
    <row r="60" spans="1:6" ht="15" customHeight="1">
      <c r="A60" s="407" t="s">
        <v>469</v>
      </c>
      <c r="B60" s="408"/>
      <c r="C60" s="206" t="s">
        <v>470</v>
      </c>
      <c r="D60" s="271">
        <v>46055945</v>
      </c>
      <c r="E60" s="271">
        <v>0</v>
      </c>
      <c r="F60" s="54"/>
    </row>
    <row r="61" spans="1:6" ht="15" customHeight="1">
      <c r="A61" s="407" t="s">
        <v>471</v>
      </c>
      <c r="B61" s="408"/>
      <c r="C61" s="206" t="s">
        <v>472</v>
      </c>
      <c r="D61" s="271">
        <v>2307755</v>
      </c>
      <c r="E61" s="271">
        <v>12074627</v>
      </c>
      <c r="F61" s="54"/>
    </row>
    <row r="62" spans="1:6" ht="15" customHeight="1">
      <c r="A62" s="407" t="s">
        <v>473</v>
      </c>
      <c r="B62" s="408"/>
      <c r="C62" s="206" t="s">
        <v>474</v>
      </c>
      <c r="D62" s="271">
        <v>60528</v>
      </c>
      <c r="E62" s="271">
        <v>1254270</v>
      </c>
      <c r="F62" s="54"/>
    </row>
    <row r="63" spans="1:6" ht="29.25" customHeight="1" thickBot="1">
      <c r="A63" s="409" t="s">
        <v>475</v>
      </c>
      <c r="B63" s="410"/>
      <c r="C63" s="207" t="s">
        <v>476</v>
      </c>
      <c r="D63" s="272"/>
      <c r="E63" s="272"/>
      <c r="F63" s="54"/>
    </row>
    <row r="64" spans="1:6" ht="15" customHeight="1" thickBot="1">
      <c r="A64" s="403" t="s">
        <v>477</v>
      </c>
      <c r="B64" s="404"/>
      <c r="C64" s="204" t="s">
        <v>478</v>
      </c>
      <c r="D64" s="269">
        <f>IF(D48-D56&gt;0,D48-D56,0)</f>
        <v>0</v>
      </c>
      <c r="E64" s="269">
        <v>0</v>
      </c>
      <c r="F64" s="54"/>
    </row>
    <row r="65" spans="1:6" ht="15" customHeight="1" thickBot="1">
      <c r="A65" s="403" t="s">
        <v>479</v>
      </c>
      <c r="B65" s="404"/>
      <c r="C65" s="204" t="s">
        <v>480</v>
      </c>
      <c r="D65" s="269">
        <f>IF(D56-D48&gt;0,D56-D48,0)</f>
        <v>1031788</v>
      </c>
      <c r="E65" s="269">
        <v>11094531</v>
      </c>
      <c r="F65" s="54"/>
    </row>
    <row r="66" spans="1:6" ht="15" customHeight="1" thickBot="1">
      <c r="A66" s="413" t="s">
        <v>481</v>
      </c>
      <c r="B66" s="414"/>
      <c r="C66" s="203"/>
      <c r="D66" s="268"/>
      <c r="E66" s="268"/>
      <c r="F66" s="54"/>
    </row>
    <row r="67" spans="1:6" ht="15" customHeight="1" thickBot="1">
      <c r="A67" s="403" t="s">
        <v>482</v>
      </c>
      <c r="B67" s="404"/>
      <c r="C67" s="204" t="s">
        <v>483</v>
      </c>
      <c r="D67" s="269">
        <f>D68+D69+D70</f>
        <v>0</v>
      </c>
      <c r="E67" s="269">
        <v>19750</v>
      </c>
      <c r="F67" s="54"/>
    </row>
    <row r="68" spans="1:6" ht="15" customHeight="1">
      <c r="A68" s="415" t="s">
        <v>484</v>
      </c>
      <c r="B68" s="416"/>
      <c r="C68" s="205" t="s">
        <v>485</v>
      </c>
      <c r="D68" s="270">
        <v>0</v>
      </c>
      <c r="E68" s="270">
        <v>0</v>
      </c>
      <c r="F68" s="54"/>
    </row>
    <row r="69" spans="1:6" ht="15" customHeight="1">
      <c r="A69" s="407" t="s">
        <v>486</v>
      </c>
      <c r="B69" s="408"/>
      <c r="C69" s="206" t="s">
        <v>161</v>
      </c>
      <c r="D69" s="271">
        <v>0</v>
      </c>
      <c r="E69" s="271">
        <v>0</v>
      </c>
      <c r="F69" s="54"/>
    </row>
    <row r="70" spans="1:6" ht="15" customHeight="1" thickBot="1">
      <c r="A70" s="409" t="s">
        <v>487</v>
      </c>
      <c r="B70" s="410"/>
      <c r="C70" s="207" t="s">
        <v>162</v>
      </c>
      <c r="D70" s="272">
        <v>0</v>
      </c>
      <c r="E70" s="272">
        <v>19750</v>
      </c>
      <c r="F70" s="54"/>
    </row>
    <row r="71" spans="1:6" ht="15" customHeight="1" thickBot="1">
      <c r="A71" s="403" t="s">
        <v>488</v>
      </c>
      <c r="B71" s="404"/>
      <c r="C71" s="204" t="s">
        <v>489</v>
      </c>
      <c r="D71" s="269">
        <f>D72+D73+D74+D75</f>
        <v>3641665</v>
      </c>
      <c r="E71" s="269">
        <v>0</v>
      </c>
      <c r="F71" s="54"/>
    </row>
    <row r="72" spans="1:6" ht="15" customHeight="1">
      <c r="A72" s="411" t="s">
        <v>490</v>
      </c>
      <c r="B72" s="412"/>
      <c r="C72" s="205" t="s">
        <v>491</v>
      </c>
      <c r="D72" s="270">
        <v>0</v>
      </c>
      <c r="E72" s="270">
        <v>0</v>
      </c>
      <c r="F72" s="54"/>
    </row>
    <row r="73" spans="1:6" ht="15" customHeight="1">
      <c r="A73" s="407" t="s">
        <v>492</v>
      </c>
      <c r="B73" s="408"/>
      <c r="C73" s="206" t="s">
        <v>493</v>
      </c>
      <c r="D73" s="271">
        <v>0</v>
      </c>
      <c r="E73" s="271">
        <v>0</v>
      </c>
      <c r="F73" s="54"/>
    </row>
    <row r="74" spans="1:6" ht="15" customHeight="1">
      <c r="A74" s="407" t="s">
        <v>494</v>
      </c>
      <c r="B74" s="408"/>
      <c r="C74" s="206" t="s">
        <v>495</v>
      </c>
      <c r="D74" s="271">
        <v>0</v>
      </c>
      <c r="E74" s="271">
        <v>0</v>
      </c>
      <c r="F74" s="54"/>
    </row>
    <row r="75" spans="1:6" ht="15" customHeight="1" thickBot="1">
      <c r="A75" s="409" t="s">
        <v>496</v>
      </c>
      <c r="B75" s="410"/>
      <c r="C75" s="207" t="s">
        <v>497</v>
      </c>
      <c r="D75" s="272">
        <v>3641665</v>
      </c>
      <c r="E75" s="272"/>
      <c r="F75" s="54"/>
    </row>
    <row r="76" spans="1:6" ht="15" customHeight="1" thickBot="1">
      <c r="A76" s="403" t="s">
        <v>498</v>
      </c>
      <c r="B76" s="404"/>
      <c r="C76" s="204" t="s">
        <v>499</v>
      </c>
      <c r="D76" s="269">
        <f>IF(D67-D71&gt;0,D67-D71,0)</f>
        <v>0</v>
      </c>
      <c r="E76" s="269">
        <v>19750</v>
      </c>
      <c r="F76" s="54"/>
    </row>
    <row r="77" spans="1:6" ht="15" customHeight="1" thickBot="1">
      <c r="A77" s="403" t="s">
        <v>500</v>
      </c>
      <c r="B77" s="404"/>
      <c r="C77" s="204" t="s">
        <v>163</v>
      </c>
      <c r="D77" s="269">
        <f>IF(D71-D67&gt;0,D71-D67,0)</f>
        <v>3641665</v>
      </c>
      <c r="E77" s="269">
        <v>0</v>
      </c>
      <c r="F77" s="54"/>
    </row>
    <row r="78" spans="1:6" ht="15" customHeight="1" thickBot="1">
      <c r="A78" s="403" t="s">
        <v>501</v>
      </c>
      <c r="B78" s="404"/>
      <c r="C78" s="204" t="s">
        <v>502</v>
      </c>
      <c r="D78" s="269">
        <f>IF(D46&gt;0,D46+D64+D76,D64+D76)</f>
        <v>3126159</v>
      </c>
      <c r="E78" s="269">
        <v>2013900</v>
      </c>
      <c r="F78" s="54"/>
    </row>
    <row r="79" spans="1:6" ht="15" customHeight="1" thickBot="1">
      <c r="A79" s="403" t="s">
        <v>503</v>
      </c>
      <c r="B79" s="404"/>
      <c r="C79" s="204" t="s">
        <v>165</v>
      </c>
      <c r="D79" s="269">
        <f>+D65+D77</f>
        <v>4673453</v>
      </c>
      <c r="E79" s="269">
        <v>11094531</v>
      </c>
      <c r="F79" s="54"/>
    </row>
    <row r="80" spans="1:6" ht="15" customHeight="1" thickBot="1">
      <c r="A80" s="403" t="s">
        <v>504</v>
      </c>
      <c r="B80" s="404"/>
      <c r="C80" s="204" t="s">
        <v>166</v>
      </c>
      <c r="D80" s="269">
        <f>IF(D78&gt;D79,D78-D79,0)</f>
        <v>0</v>
      </c>
      <c r="E80" s="269">
        <v>0</v>
      </c>
      <c r="F80" s="54"/>
    </row>
    <row r="81" spans="1:6" ht="15" customHeight="1" thickBot="1">
      <c r="A81" s="403" t="s">
        <v>505</v>
      </c>
      <c r="B81" s="404"/>
      <c r="C81" s="204" t="s">
        <v>506</v>
      </c>
      <c r="D81" s="269">
        <f>IF(D79&gt;D78,D79-D78,0)</f>
        <v>1547294</v>
      </c>
      <c r="E81" s="269">
        <v>9080631</v>
      </c>
      <c r="F81" s="54"/>
    </row>
    <row r="82" spans="1:6" ht="15" customHeight="1" thickBot="1">
      <c r="A82" s="403" t="s">
        <v>507</v>
      </c>
      <c r="B82" s="404"/>
      <c r="C82" s="204" t="s">
        <v>508</v>
      </c>
      <c r="D82" s="269">
        <v>11769127</v>
      </c>
      <c r="E82" s="269">
        <v>25640115</v>
      </c>
      <c r="F82" s="54"/>
    </row>
    <row r="83" spans="1:6" ht="30" customHeight="1" thickBot="1">
      <c r="A83" s="403" t="s">
        <v>509</v>
      </c>
      <c r="B83" s="404"/>
      <c r="C83" s="204" t="s">
        <v>510</v>
      </c>
      <c r="D83" s="269"/>
      <c r="E83" s="269"/>
      <c r="F83" s="54"/>
    </row>
    <row r="84" spans="1:6" ht="25.5" customHeight="1" thickBot="1">
      <c r="A84" s="403" t="s">
        <v>511</v>
      </c>
      <c r="B84" s="404"/>
      <c r="C84" s="204" t="s">
        <v>512</v>
      </c>
      <c r="D84" s="269"/>
      <c r="E84" s="269"/>
      <c r="F84" s="54"/>
    </row>
    <row r="85" spans="1:6" ht="31.5" customHeight="1" thickBot="1">
      <c r="A85" s="405" t="s">
        <v>513</v>
      </c>
      <c r="B85" s="404"/>
      <c r="C85" s="204" t="s">
        <v>508</v>
      </c>
      <c r="D85" s="269">
        <f>D82+D80-D81+D83-D84</f>
        <v>10221833</v>
      </c>
      <c r="E85" s="269">
        <v>16559484</v>
      </c>
      <c r="F85" s="54"/>
    </row>
    <row r="86" spans="2:7" ht="24" customHeight="1">
      <c r="B86" s="24"/>
      <c r="D86" s="369"/>
      <c r="E86" s="369"/>
      <c r="G86" s="54"/>
    </row>
    <row r="87" spans="2:5" ht="12.75">
      <c r="B87" s="55"/>
      <c r="C87" s="56" t="s">
        <v>211</v>
      </c>
      <c r="D87" s="402" t="s">
        <v>514</v>
      </c>
      <c r="E87" s="402"/>
    </row>
    <row r="88" spans="1:5" ht="12.75">
      <c r="A88" s="6" t="str">
        <f>+OP!A38</f>
        <v>U  Sarajevu, 17.08.2022.godine</v>
      </c>
      <c r="B88" s="55"/>
      <c r="D88" s="406" t="s">
        <v>608</v>
      </c>
      <c r="E88" s="406"/>
    </row>
    <row r="89" spans="2:6" ht="12.75">
      <c r="B89" s="22"/>
      <c r="D89" s="402" t="s">
        <v>515</v>
      </c>
      <c r="E89" s="402"/>
      <c r="F89" s="22"/>
    </row>
    <row r="91" ht="12.75">
      <c r="D91" s="369"/>
    </row>
    <row r="92" ht="12.75">
      <c r="D92" s="369"/>
    </row>
    <row r="93" ht="12.75">
      <c r="D93" s="369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  <mergeCell ref="D88:E88"/>
  </mergeCells>
  <printOptions/>
  <pageMargins left="0.787401575" right="0.787401575" top="0.984251969" bottom="0.984251969" header="0.5" footer="0.5"/>
  <pageSetup horizontalDpi="600" verticalDpi="600" orientation="portrait" paperSize="9" scale="76" r:id="rId1"/>
  <ignoredErrors>
    <ignoredError sqref="D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="90" zoomScaleNormal="90" zoomScaleSheetLayoutView="70" zoomScalePageLayoutView="0" workbookViewId="0" topLeftCell="A16">
      <selection activeCell="G23" sqref="G23"/>
    </sheetView>
  </sheetViews>
  <sheetFormatPr defaultColWidth="11.421875" defaultRowHeight="12.75"/>
  <cols>
    <col min="1" max="1" width="10.421875" style="6" customWidth="1"/>
    <col min="2" max="2" width="81.57421875" style="6" bestFit="1" customWidth="1"/>
    <col min="3" max="5" width="2.7109375" style="6" customWidth="1"/>
    <col min="6" max="12" width="14.7109375" style="6" customWidth="1"/>
    <col min="13" max="13" width="15.140625" style="6" customWidth="1"/>
    <col min="14" max="14" width="5.57421875" style="6" customWidth="1"/>
    <col min="15" max="32" width="7.28125" style="6" customWidth="1"/>
    <col min="33" max="16384" width="11.421875" style="6" customWidth="1"/>
  </cols>
  <sheetData>
    <row r="1" spans="1:13" ht="12.75">
      <c r="A1" s="44" t="str">
        <f>+'BS'!A1</f>
        <v>Naziv društva za osiguranje :  GRAWE osiguranje d.d. Sarajevo</v>
      </c>
      <c r="B1" s="38"/>
      <c r="C1" s="38"/>
      <c r="D1" s="1"/>
      <c r="E1" s="39"/>
      <c r="M1" s="39" t="s">
        <v>563</v>
      </c>
    </row>
    <row r="2" spans="1:5" ht="12.75">
      <c r="A2" s="44" t="s">
        <v>606</v>
      </c>
      <c r="B2" s="38"/>
      <c r="C2" s="38"/>
      <c r="D2" s="1"/>
      <c r="E2" s="33"/>
    </row>
    <row r="3" spans="1:5" ht="12.75">
      <c r="A3" s="44" t="str">
        <f>+'BS'!A3</f>
        <v>Šifra djelatnosti :    65. 11                                                                           </v>
      </c>
      <c r="B3" s="38"/>
      <c r="C3" s="38"/>
      <c r="D3" s="1"/>
      <c r="E3" s="26"/>
    </row>
    <row r="4" spans="1:14" ht="12.75">
      <c r="A4" s="45" t="s">
        <v>607</v>
      </c>
      <c r="B4" s="38"/>
      <c r="C4" s="38"/>
      <c r="D4" s="1"/>
      <c r="E4" s="34"/>
      <c r="K4" s="31"/>
      <c r="L4" s="31"/>
      <c r="M4" s="31"/>
      <c r="N4" s="31"/>
    </row>
    <row r="5" spans="1:14" ht="15.75">
      <c r="A5" s="45" t="s">
        <v>566</v>
      </c>
      <c r="B5" s="38"/>
      <c r="C5" s="38"/>
      <c r="D5" s="1"/>
      <c r="E5" s="26"/>
      <c r="K5" s="435"/>
      <c r="L5" s="435"/>
      <c r="M5" s="435"/>
      <c r="N5" s="435"/>
    </row>
    <row r="6" spans="1:14" ht="15.75">
      <c r="A6" s="27"/>
      <c r="B6" s="34"/>
      <c r="C6" s="1"/>
      <c r="D6" s="1"/>
      <c r="E6" s="26"/>
      <c r="K6" s="46"/>
      <c r="L6" s="46"/>
      <c r="M6" s="46"/>
      <c r="N6" s="46"/>
    </row>
    <row r="7" spans="1:52" ht="18">
      <c r="A7" s="423" t="s">
        <v>567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18" ht="15.75" customHeight="1">
      <c r="A8" s="440" t="s">
        <v>680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</row>
    <row r="9" spans="1:14" s="28" customFormat="1" ht="13.5" thickBot="1">
      <c r="A9" s="27"/>
      <c r="B9" s="1"/>
      <c r="C9" s="1"/>
      <c r="D9" s="1"/>
      <c r="E9" s="34"/>
      <c r="K9" s="436"/>
      <c r="L9" s="436"/>
      <c r="M9" s="436"/>
      <c r="N9" s="436"/>
    </row>
    <row r="10" spans="1:32" ht="12.75">
      <c r="A10" s="441" t="s">
        <v>631</v>
      </c>
      <c r="B10" s="442"/>
      <c r="C10" s="447" t="s">
        <v>516</v>
      </c>
      <c r="D10" s="448"/>
      <c r="E10" s="442"/>
      <c r="F10" s="453" t="s">
        <v>632</v>
      </c>
      <c r="G10" s="454"/>
      <c r="H10" s="454"/>
      <c r="I10" s="454"/>
      <c r="J10" s="454"/>
      <c r="K10" s="455"/>
      <c r="L10" s="459" t="s">
        <v>633</v>
      </c>
      <c r="M10" s="462" t="s">
        <v>634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>
      <c r="A11" s="443"/>
      <c r="B11" s="444"/>
      <c r="C11" s="449"/>
      <c r="D11" s="450"/>
      <c r="E11" s="444"/>
      <c r="F11" s="465" t="s">
        <v>635</v>
      </c>
      <c r="G11" s="437" t="s">
        <v>636</v>
      </c>
      <c r="H11" s="437" t="s">
        <v>637</v>
      </c>
      <c r="I11" s="437" t="s">
        <v>638</v>
      </c>
      <c r="J11" s="437" t="s">
        <v>639</v>
      </c>
      <c r="K11" s="467" t="s">
        <v>666</v>
      </c>
      <c r="L11" s="460"/>
      <c r="M11" s="46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58.5" customHeight="1" thickBot="1">
      <c r="A12" s="445"/>
      <c r="B12" s="446"/>
      <c r="C12" s="451"/>
      <c r="D12" s="452"/>
      <c r="E12" s="446"/>
      <c r="F12" s="466"/>
      <c r="G12" s="438"/>
      <c r="H12" s="438"/>
      <c r="I12" s="438"/>
      <c r="J12" s="438"/>
      <c r="K12" s="468"/>
      <c r="L12" s="461"/>
      <c r="M12" s="46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49" customFormat="1" ht="13.5" thickBot="1">
      <c r="A13" s="456">
        <v>1</v>
      </c>
      <c r="B13" s="457"/>
      <c r="C13" s="458">
        <v>2</v>
      </c>
      <c r="D13" s="458"/>
      <c r="E13" s="458"/>
      <c r="F13" s="209">
        <v>3</v>
      </c>
      <c r="G13" s="209">
        <v>4</v>
      </c>
      <c r="H13" s="209">
        <v>5</v>
      </c>
      <c r="I13" s="209">
        <v>6</v>
      </c>
      <c r="J13" s="209">
        <v>7</v>
      </c>
      <c r="K13" s="209">
        <v>8</v>
      </c>
      <c r="L13" s="210">
        <v>9</v>
      </c>
      <c r="M13" s="211">
        <v>10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50" customFormat="1" ht="18.75" customHeight="1">
      <c r="A14" s="212" t="s">
        <v>6</v>
      </c>
      <c r="B14" s="213" t="s">
        <v>682</v>
      </c>
      <c r="C14" s="214">
        <v>9</v>
      </c>
      <c r="D14" s="214">
        <v>0</v>
      </c>
      <c r="E14" s="214">
        <v>1</v>
      </c>
      <c r="F14" s="215">
        <v>8020000</v>
      </c>
      <c r="G14" s="215"/>
      <c r="H14" s="215">
        <v>8165259</v>
      </c>
      <c r="I14" s="215">
        <v>3679024</v>
      </c>
      <c r="J14" s="215">
        <v>15960196</v>
      </c>
      <c r="K14" s="215">
        <f>+F14+G14+H14+I14+J14</f>
        <v>35824479</v>
      </c>
      <c r="L14" s="215"/>
      <c r="M14" s="21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51" customFormat="1" ht="18.75" customHeight="1">
      <c r="A15" s="217" t="s">
        <v>7</v>
      </c>
      <c r="B15" s="218" t="s">
        <v>640</v>
      </c>
      <c r="C15" s="219">
        <v>9</v>
      </c>
      <c r="D15" s="219">
        <v>0</v>
      </c>
      <c r="E15" s="219">
        <v>2</v>
      </c>
      <c r="F15" s="220"/>
      <c r="G15" s="221"/>
      <c r="H15" s="221"/>
      <c r="I15" s="221"/>
      <c r="J15" s="221"/>
      <c r="K15" s="222">
        <v>0</v>
      </c>
      <c r="L15" s="221"/>
      <c r="M15" s="223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1" customFormat="1" ht="18.75" customHeight="1">
      <c r="A16" s="217" t="s">
        <v>11</v>
      </c>
      <c r="B16" s="224" t="s">
        <v>641</v>
      </c>
      <c r="C16" s="219">
        <v>9</v>
      </c>
      <c r="D16" s="219">
        <v>0</v>
      </c>
      <c r="E16" s="225">
        <v>3</v>
      </c>
      <c r="F16" s="220"/>
      <c r="G16" s="221"/>
      <c r="H16" s="221"/>
      <c r="I16" s="221"/>
      <c r="J16" s="221"/>
      <c r="K16" s="222">
        <v>0</v>
      </c>
      <c r="L16" s="221"/>
      <c r="M16" s="223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50" customFormat="1" ht="33.75" customHeight="1">
      <c r="A17" s="226" t="s">
        <v>28</v>
      </c>
      <c r="B17" s="227" t="s">
        <v>683</v>
      </c>
      <c r="C17" s="219">
        <v>9</v>
      </c>
      <c r="D17" s="219">
        <v>0</v>
      </c>
      <c r="E17" s="225">
        <v>4</v>
      </c>
      <c r="F17" s="228">
        <f aca="true" t="shared" si="0" ref="F17:K17">+F14+F15+F16</f>
        <v>8020000</v>
      </c>
      <c r="G17" s="228">
        <f t="shared" si="0"/>
        <v>0</v>
      </c>
      <c r="H17" s="228">
        <f t="shared" si="0"/>
        <v>8165259</v>
      </c>
      <c r="I17" s="228">
        <f t="shared" si="0"/>
        <v>3679024</v>
      </c>
      <c r="J17" s="228">
        <f t="shared" si="0"/>
        <v>15960196</v>
      </c>
      <c r="K17" s="228">
        <f t="shared" si="0"/>
        <v>35824479</v>
      </c>
      <c r="L17" s="228"/>
      <c r="M17" s="229">
        <v>30931717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51" customFormat="1" ht="18.75" customHeight="1">
      <c r="A18" s="217" t="s">
        <v>52</v>
      </c>
      <c r="B18" s="230" t="s">
        <v>642</v>
      </c>
      <c r="C18" s="219">
        <v>9</v>
      </c>
      <c r="D18" s="219">
        <v>0</v>
      </c>
      <c r="E18" s="225">
        <v>5</v>
      </c>
      <c r="F18" s="220"/>
      <c r="G18" s="220"/>
      <c r="H18" s="220"/>
      <c r="I18" s="220"/>
      <c r="J18" s="220"/>
      <c r="K18" s="220">
        <f aca="true" t="shared" si="1" ref="K18:K36">+F18+G18+H18+I18+J18</f>
        <v>0</v>
      </c>
      <c r="L18" s="220"/>
      <c r="M18" s="231">
        <f aca="true" t="shared" si="2" ref="M18:M36">+K18+L18</f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51" customFormat="1" ht="18.75" customHeight="1">
      <c r="A19" s="217" t="s">
        <v>53</v>
      </c>
      <c r="B19" s="230" t="s">
        <v>643</v>
      </c>
      <c r="C19" s="219">
        <v>9</v>
      </c>
      <c r="D19" s="219">
        <v>0</v>
      </c>
      <c r="E19" s="225">
        <v>6</v>
      </c>
      <c r="F19" s="220"/>
      <c r="G19" s="221"/>
      <c r="H19" s="221">
        <v>-3034286</v>
      </c>
      <c r="I19" s="221"/>
      <c r="J19" s="221"/>
      <c r="K19" s="222">
        <v>1765616</v>
      </c>
      <c r="L19" s="221"/>
      <c r="M19" s="223">
        <v>1765616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51" customFormat="1" ht="18.75" customHeight="1">
      <c r="A20" s="217" t="s">
        <v>56</v>
      </c>
      <c r="B20" s="230" t="s">
        <v>644</v>
      </c>
      <c r="C20" s="219">
        <v>9</v>
      </c>
      <c r="D20" s="219">
        <v>0</v>
      </c>
      <c r="E20" s="225">
        <v>7</v>
      </c>
      <c r="F20" s="220"/>
      <c r="G20" s="221"/>
      <c r="H20" s="221"/>
      <c r="I20" s="221"/>
      <c r="J20" s="221"/>
      <c r="K20" s="222">
        <v>0</v>
      </c>
      <c r="L20" s="221"/>
      <c r="M20" s="223">
        <v>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51" customFormat="1" ht="18.75" customHeight="1">
      <c r="A21" s="217" t="s">
        <v>645</v>
      </c>
      <c r="B21" s="230" t="s">
        <v>675</v>
      </c>
      <c r="C21" s="219">
        <v>9</v>
      </c>
      <c r="D21" s="219">
        <v>0</v>
      </c>
      <c r="E21" s="225">
        <v>8</v>
      </c>
      <c r="F21" s="220"/>
      <c r="G21" s="221"/>
      <c r="H21" s="221"/>
      <c r="I21" s="221"/>
      <c r="J21" s="232">
        <v>4376850</v>
      </c>
      <c r="K21" s="222">
        <v>4111686</v>
      </c>
      <c r="L21" s="221"/>
      <c r="M21" s="223">
        <v>4111686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51" customFormat="1" ht="18.75" customHeight="1">
      <c r="A22" s="217" t="s">
        <v>646</v>
      </c>
      <c r="B22" s="233" t="s">
        <v>647</v>
      </c>
      <c r="C22" s="219">
        <v>9</v>
      </c>
      <c r="D22" s="219">
        <v>0</v>
      </c>
      <c r="E22" s="225">
        <v>9</v>
      </c>
      <c r="F22" s="220"/>
      <c r="G22" s="221"/>
      <c r="H22" s="221"/>
      <c r="I22" s="221"/>
      <c r="J22" s="232"/>
      <c r="K22" s="222">
        <v>0</v>
      </c>
      <c r="L22" s="221"/>
      <c r="M22" s="223">
        <v>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51" customFormat="1" ht="18.75" customHeight="1">
      <c r="A23" s="217" t="s">
        <v>648</v>
      </c>
      <c r="B23" s="230" t="s">
        <v>649</v>
      </c>
      <c r="C23" s="219">
        <v>9</v>
      </c>
      <c r="D23" s="225">
        <v>1</v>
      </c>
      <c r="E23" s="225">
        <v>0</v>
      </c>
      <c r="F23" s="220"/>
      <c r="G23" s="221"/>
      <c r="H23" s="221"/>
      <c r="I23" s="221"/>
      <c r="J23" s="232">
        <v>1180124</v>
      </c>
      <c r="K23" s="222">
        <v>984540</v>
      </c>
      <c r="L23" s="221"/>
      <c r="M23" s="223">
        <v>984540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51" customFormat="1" ht="18.75" customHeight="1">
      <c r="A24" s="217" t="s">
        <v>650</v>
      </c>
      <c r="B24" s="234" t="s">
        <v>651</v>
      </c>
      <c r="C24" s="219">
        <v>9</v>
      </c>
      <c r="D24" s="225">
        <v>1</v>
      </c>
      <c r="E24" s="225">
        <v>1</v>
      </c>
      <c r="F24" s="220">
        <v>7980000</v>
      </c>
      <c r="G24" s="221"/>
      <c r="H24" s="221"/>
      <c r="I24" s="232">
        <v>320976</v>
      </c>
      <c r="J24" s="232">
        <v>-8300976</v>
      </c>
      <c r="K24" s="222">
        <v>0</v>
      </c>
      <c r="L24" s="221"/>
      <c r="M24" s="223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50" customFormat="1" ht="30.75" customHeight="1">
      <c r="A25" s="226" t="s">
        <v>652</v>
      </c>
      <c r="B25" s="267" t="s">
        <v>684</v>
      </c>
      <c r="C25" s="219">
        <v>9</v>
      </c>
      <c r="D25" s="225">
        <v>1</v>
      </c>
      <c r="E25" s="225">
        <v>2</v>
      </c>
      <c r="F25" s="228">
        <f>+F17+F18+F19+F20+F21+F22+F23+F24</f>
        <v>16000000</v>
      </c>
      <c r="G25" s="228">
        <f>+G17+G18+G19+G20+G21+G22+G23+G24</f>
        <v>0</v>
      </c>
      <c r="H25" s="228">
        <f>+H17+H18+H19+H20+H21+H22+H23+H24</f>
        <v>5130973</v>
      </c>
      <c r="I25" s="228">
        <f>+I17+I18+I19+I20+I21+I22+I23+I24</f>
        <v>4000000</v>
      </c>
      <c r="J25" s="252">
        <f>+J17+J18+J19+J20+J21+J22-J23+J24</f>
        <v>10855946</v>
      </c>
      <c r="K25" s="228">
        <f>+F25+G25+H25+I25+J25</f>
        <v>35986919</v>
      </c>
      <c r="L25" s="222"/>
      <c r="M25" s="235">
        <f t="shared" si="2"/>
        <v>35986919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51" customFormat="1" ht="18.75" customHeight="1">
      <c r="A26" s="217" t="s">
        <v>653</v>
      </c>
      <c r="B26" s="230" t="s">
        <v>640</v>
      </c>
      <c r="C26" s="219">
        <v>9</v>
      </c>
      <c r="D26" s="225">
        <v>1</v>
      </c>
      <c r="E26" s="225">
        <v>3</v>
      </c>
      <c r="F26" s="220"/>
      <c r="G26" s="221"/>
      <c r="H26" s="221"/>
      <c r="I26" s="221"/>
      <c r="J26" s="221"/>
      <c r="K26" s="222">
        <f t="shared" si="1"/>
        <v>0</v>
      </c>
      <c r="L26" s="221"/>
      <c r="M26" s="223">
        <f t="shared" si="2"/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51" customFormat="1" ht="18.75" customHeight="1">
      <c r="A27" s="217" t="s">
        <v>654</v>
      </c>
      <c r="B27" s="224" t="s">
        <v>641</v>
      </c>
      <c r="C27" s="219">
        <v>9</v>
      </c>
      <c r="D27" s="225">
        <v>1</v>
      </c>
      <c r="E27" s="225">
        <v>4</v>
      </c>
      <c r="F27" s="220"/>
      <c r="G27" s="221"/>
      <c r="H27" s="221"/>
      <c r="I27" s="221"/>
      <c r="J27" s="221"/>
      <c r="K27" s="222">
        <f t="shared" si="1"/>
        <v>0</v>
      </c>
      <c r="L27" s="221"/>
      <c r="M27" s="223">
        <f t="shared" si="2"/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50" customFormat="1" ht="25.5">
      <c r="A28" s="226" t="s">
        <v>655</v>
      </c>
      <c r="B28" s="227" t="s">
        <v>685</v>
      </c>
      <c r="C28" s="219">
        <v>9</v>
      </c>
      <c r="D28" s="225">
        <v>1</v>
      </c>
      <c r="E28" s="225">
        <v>5</v>
      </c>
      <c r="F28" s="228">
        <f>+F25</f>
        <v>16000000</v>
      </c>
      <c r="G28" s="228">
        <f>+G25</f>
        <v>0</v>
      </c>
      <c r="H28" s="228">
        <f>+H25</f>
        <v>5130973</v>
      </c>
      <c r="I28" s="228">
        <f>+I25</f>
        <v>4000000</v>
      </c>
      <c r="J28" s="228">
        <f>+J25</f>
        <v>10855946</v>
      </c>
      <c r="K28" s="228">
        <f t="shared" si="1"/>
        <v>35986919</v>
      </c>
      <c r="L28" s="228"/>
      <c r="M28" s="229">
        <f t="shared" si="2"/>
        <v>35986919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51" customFormat="1" ht="18.75" customHeight="1">
      <c r="A29" s="217" t="s">
        <v>656</v>
      </c>
      <c r="B29" s="230" t="s">
        <v>657</v>
      </c>
      <c r="C29" s="219">
        <v>9</v>
      </c>
      <c r="D29" s="225">
        <v>1</v>
      </c>
      <c r="E29" s="225">
        <v>6</v>
      </c>
      <c r="F29" s="220"/>
      <c r="G29" s="221"/>
      <c r="H29" s="221"/>
      <c r="I29" s="221"/>
      <c r="J29" s="221"/>
      <c r="K29" s="222">
        <f t="shared" si="1"/>
        <v>0</v>
      </c>
      <c r="L29" s="221"/>
      <c r="M29" s="223">
        <f t="shared" si="2"/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51" customFormat="1" ht="18.75" customHeight="1">
      <c r="A30" s="217" t="s">
        <v>658</v>
      </c>
      <c r="B30" s="230" t="s">
        <v>643</v>
      </c>
      <c r="C30" s="219">
        <v>9</v>
      </c>
      <c r="D30" s="225">
        <v>1</v>
      </c>
      <c r="E30" s="225">
        <v>7</v>
      </c>
      <c r="F30" s="220"/>
      <c r="G30" s="221"/>
      <c r="H30" s="221">
        <v>-4887328</v>
      </c>
      <c r="I30" s="221"/>
      <c r="J30" s="221"/>
      <c r="K30" s="222">
        <f t="shared" si="1"/>
        <v>-4887328</v>
      </c>
      <c r="L30" s="221"/>
      <c r="M30" s="223">
        <f t="shared" si="2"/>
        <v>-4887328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51" customFormat="1" ht="18.75" customHeight="1">
      <c r="A31" s="217" t="s">
        <v>659</v>
      </c>
      <c r="B31" s="230" t="s">
        <v>644</v>
      </c>
      <c r="C31" s="219">
        <v>9</v>
      </c>
      <c r="D31" s="225">
        <v>1</v>
      </c>
      <c r="E31" s="225">
        <v>8</v>
      </c>
      <c r="F31" s="220"/>
      <c r="G31" s="221"/>
      <c r="H31" s="221"/>
      <c r="I31" s="221"/>
      <c r="J31" s="221"/>
      <c r="K31" s="222">
        <f t="shared" si="1"/>
        <v>0</v>
      </c>
      <c r="L31" s="221"/>
      <c r="M31" s="223">
        <f t="shared" si="2"/>
        <v>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51" customFormat="1" ht="18.75" customHeight="1">
      <c r="A32" s="217" t="s">
        <v>660</v>
      </c>
      <c r="B32" s="230" t="s">
        <v>661</v>
      </c>
      <c r="C32" s="219">
        <v>9</v>
      </c>
      <c r="D32" s="225">
        <v>1</v>
      </c>
      <c r="E32" s="225">
        <v>9</v>
      </c>
      <c r="F32" s="220"/>
      <c r="G32" s="221"/>
      <c r="H32" s="221"/>
      <c r="I32" s="221"/>
      <c r="J32" s="232">
        <v>2947446</v>
      </c>
      <c r="K32" s="222">
        <f t="shared" si="1"/>
        <v>2947446</v>
      </c>
      <c r="L32" s="221"/>
      <c r="M32" s="223">
        <f t="shared" si="2"/>
        <v>2947446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51" customFormat="1" ht="18.75" customHeight="1">
      <c r="A33" s="217" t="s">
        <v>662</v>
      </c>
      <c r="B33" s="230" t="s">
        <v>647</v>
      </c>
      <c r="C33" s="219">
        <v>9</v>
      </c>
      <c r="D33" s="225">
        <v>2</v>
      </c>
      <c r="E33" s="225">
        <v>0</v>
      </c>
      <c r="F33" s="220"/>
      <c r="G33" s="221"/>
      <c r="H33" s="221"/>
      <c r="I33" s="221"/>
      <c r="J33" s="232">
        <v>0</v>
      </c>
      <c r="K33" s="222">
        <f t="shared" si="1"/>
        <v>0</v>
      </c>
      <c r="L33" s="221"/>
      <c r="M33" s="223">
        <f t="shared" si="2"/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51" customFormat="1" ht="18.75" customHeight="1">
      <c r="A34" s="217" t="s">
        <v>663</v>
      </c>
      <c r="B34" s="230" t="s">
        <v>649</v>
      </c>
      <c r="C34" s="219">
        <v>9</v>
      </c>
      <c r="D34" s="225">
        <v>2</v>
      </c>
      <c r="E34" s="225">
        <v>1</v>
      </c>
      <c r="F34" s="220"/>
      <c r="G34" s="221"/>
      <c r="H34" s="221"/>
      <c r="I34" s="221"/>
      <c r="J34" s="232">
        <v>1375706</v>
      </c>
      <c r="K34" s="222">
        <f t="shared" si="1"/>
        <v>1375706</v>
      </c>
      <c r="L34" s="221"/>
      <c r="M34" s="223">
        <f t="shared" si="2"/>
        <v>1375706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1" customFormat="1" ht="18.75" customHeight="1" thickBot="1">
      <c r="A35" s="236" t="s">
        <v>664</v>
      </c>
      <c r="B35" s="237" t="s">
        <v>651</v>
      </c>
      <c r="C35" s="238">
        <v>9</v>
      </c>
      <c r="D35" s="239">
        <v>2</v>
      </c>
      <c r="E35" s="239">
        <v>2</v>
      </c>
      <c r="F35" s="240">
        <f>+'[1]PUK Život'!F35+'[1]PUK Neživot'!F35</f>
        <v>0</v>
      </c>
      <c r="G35" s="241"/>
      <c r="H35" s="241"/>
      <c r="I35" s="242">
        <f>+'[1]PUK Život'!I35+'[1]PUK Neživot'!I35</f>
        <v>0</v>
      </c>
      <c r="J35" s="232">
        <f>+'[1]PUK Život'!J35+'[1]PUK Neživot'!J35</f>
        <v>0</v>
      </c>
      <c r="K35" s="243">
        <f t="shared" si="1"/>
        <v>0</v>
      </c>
      <c r="L35" s="241"/>
      <c r="M35" s="244">
        <f t="shared" si="2"/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50" customFormat="1" ht="18.75" customHeight="1" thickBot="1">
      <c r="A36" s="245" t="s">
        <v>665</v>
      </c>
      <c r="B36" s="246" t="s">
        <v>686</v>
      </c>
      <c r="C36" s="247">
        <v>9</v>
      </c>
      <c r="D36" s="248">
        <v>2</v>
      </c>
      <c r="E36" s="248">
        <v>3</v>
      </c>
      <c r="F36" s="249">
        <f>+F28+F29+F30+F31+F32+F33+F34+F35</f>
        <v>16000000</v>
      </c>
      <c r="G36" s="249">
        <f>+G28+G29+G30+G31+G32+G33+G34+G35</f>
        <v>0</v>
      </c>
      <c r="H36" s="249">
        <f>+H28+H29+H30+H31+H32+H33+H34+H35</f>
        <v>243645</v>
      </c>
      <c r="I36" s="249">
        <f>+I28+I29+I30+I31+I32+I33+I34+I35</f>
        <v>4000000</v>
      </c>
      <c r="J36" s="249">
        <f>+J28+J29+J30+J31+J32+J33-J34+J35</f>
        <v>12427686</v>
      </c>
      <c r="K36" s="250">
        <f t="shared" si="1"/>
        <v>32671331</v>
      </c>
      <c r="L36" s="250"/>
      <c r="M36" s="251">
        <f t="shared" si="2"/>
        <v>32671331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.75">
      <c r="A38"/>
      <c r="B38"/>
      <c r="C38"/>
      <c r="D38"/>
      <c r="E38"/>
      <c r="F38"/>
      <c r="G38"/>
      <c r="H38"/>
      <c r="I38"/>
      <c r="J38" t="s">
        <v>211</v>
      </c>
      <c r="K38"/>
      <c r="L38" s="433" t="s">
        <v>514</v>
      </c>
      <c r="M38" s="4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13" ht="12.75">
      <c r="A39" s="6" t="str">
        <f>+OP!A38</f>
        <v>U  Sarajevu, 17.08.2022.godine</v>
      </c>
      <c r="L39" s="434" t="s">
        <v>608</v>
      </c>
      <c r="M39" s="434"/>
    </row>
    <row r="43" ht="12.75">
      <c r="K43" s="22"/>
    </row>
    <row r="59" spans="13:14" ht="12.75">
      <c r="M59" s="35"/>
      <c r="N59" s="35"/>
    </row>
  </sheetData>
  <sheetProtection/>
  <mergeCells count="19">
    <mergeCell ref="A13:B13"/>
    <mergeCell ref="C13:E13"/>
    <mergeCell ref="L10:L12"/>
    <mergeCell ref="M10:M12"/>
    <mergeCell ref="F11:F12"/>
    <mergeCell ref="G11:G12"/>
    <mergeCell ref="H11:H12"/>
    <mergeCell ref="J11:J12"/>
    <mergeCell ref="K11:K12"/>
    <mergeCell ref="L38:M38"/>
    <mergeCell ref="L39:M39"/>
    <mergeCell ref="K5:N5"/>
    <mergeCell ref="K9:N9"/>
    <mergeCell ref="I11:I12"/>
    <mergeCell ref="A7:R7"/>
    <mergeCell ref="A8:R8"/>
    <mergeCell ref="A10:B12"/>
    <mergeCell ref="C10:E12"/>
    <mergeCell ref="F10:K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14" max="65535" man="1"/>
  </colBreaks>
  <ignoredErrors>
    <ignoredError sqref="M18 K18 F37:M37 F18:J18 L18 F36:J36 F26:J29 G24 F23:G23 M25:M36 K25:K35 F19:G22 L25:L35 F25:J25 F31:J31 F30:G30 I30:J30 F33:I33 F32:I32 F35:J35 F34:I34 K36:L36 F17:J17 K14:K1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B33" sqref="B33"/>
    </sheetView>
  </sheetViews>
  <sheetFormatPr defaultColWidth="11.421875" defaultRowHeight="12.75"/>
  <cols>
    <col min="1" max="1" width="67.140625" style="158" customWidth="1"/>
    <col min="2" max="2" width="45.57421875" style="143" customWidth="1"/>
    <col min="3" max="16384" width="11.421875" style="143" customWidth="1"/>
  </cols>
  <sheetData>
    <row r="1" spans="1:11" ht="12.75">
      <c r="A1" s="160" t="s">
        <v>557</v>
      </c>
      <c r="B1" s="141" t="s">
        <v>556</v>
      </c>
      <c r="C1" s="142"/>
      <c r="E1" s="142"/>
      <c r="F1" s="142"/>
      <c r="G1" s="144"/>
      <c r="I1" s="145"/>
      <c r="J1" s="145"/>
      <c r="K1" s="145"/>
    </row>
    <row r="2" spans="1:11" ht="12.75">
      <c r="A2" s="469" t="s">
        <v>565</v>
      </c>
      <c r="B2" s="141" t="s">
        <v>564</v>
      </c>
      <c r="C2" s="142"/>
      <c r="E2" s="142"/>
      <c r="F2" s="142"/>
      <c r="G2" s="144"/>
      <c r="I2" s="145"/>
      <c r="J2" s="145"/>
      <c r="K2" s="145"/>
    </row>
    <row r="3" spans="1:11" ht="34.5" customHeight="1">
      <c r="A3" s="470"/>
      <c r="B3" s="141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48.75" customHeight="1">
      <c r="A4" s="162" t="s">
        <v>558</v>
      </c>
      <c r="B4" s="162" t="s">
        <v>559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2" ht="12.75">
      <c r="A5" s="163"/>
      <c r="B5" s="164"/>
    </row>
    <row r="6" spans="1:2" ht="12.75">
      <c r="A6" s="165"/>
      <c r="B6" s="164"/>
    </row>
    <row r="7" spans="1:2" ht="12.75">
      <c r="A7" s="166"/>
      <c r="B7" s="164"/>
    </row>
    <row r="8" spans="1:2" ht="12.75">
      <c r="A8" s="164"/>
      <c r="B8" s="167"/>
    </row>
    <row r="9" spans="1:2" ht="12.75">
      <c r="A9" s="168"/>
      <c r="B9" s="164"/>
    </row>
    <row r="10" spans="1:2" ht="12.75">
      <c r="A10" s="164"/>
      <c r="B10" s="164"/>
    </row>
    <row r="11" spans="1:2" ht="12.75">
      <c r="A11" s="164"/>
      <c r="B11" s="164"/>
    </row>
    <row r="12" spans="1:2" ht="12.75">
      <c r="A12" s="169"/>
      <c r="B12" s="164"/>
    </row>
    <row r="13" spans="1:2" ht="15" customHeight="1">
      <c r="A13" s="169"/>
      <c r="B13" s="164"/>
    </row>
    <row r="14" spans="1:2" ht="17.25" customHeight="1">
      <c r="A14" s="169"/>
      <c r="B14" s="164"/>
    </row>
    <row r="15" spans="1:2" ht="12.75">
      <c r="A15" s="169"/>
      <c r="B15" s="164"/>
    </row>
    <row r="16" spans="1:2" ht="12.75">
      <c r="A16" s="169"/>
      <c r="B16" s="164"/>
    </row>
    <row r="17" spans="1:2" ht="12.75">
      <c r="A17" s="169"/>
      <c r="B17" s="164"/>
    </row>
    <row r="18" spans="1:2" ht="12.75">
      <c r="A18" s="170"/>
      <c r="B18" s="164"/>
    </row>
    <row r="19" spans="1:2" ht="12.75">
      <c r="A19" s="169"/>
      <c r="B19" s="164"/>
    </row>
    <row r="20" spans="1:2" ht="12.75">
      <c r="A20" s="169"/>
      <c r="B20" s="164"/>
    </row>
    <row r="21" spans="1:2" ht="12.75">
      <c r="A21" s="169"/>
      <c r="B21" s="164"/>
    </row>
    <row r="22" spans="1:2" ht="17.25" customHeight="1">
      <c r="A22" s="163"/>
      <c r="B22" s="164"/>
    </row>
    <row r="23" spans="1:2" ht="12.75">
      <c r="A23" s="169"/>
      <c r="B23" s="164"/>
    </row>
    <row r="24" spans="1:2" ht="12.75">
      <c r="A24" s="169"/>
      <c r="B24" s="164"/>
    </row>
    <row r="25" spans="1:2" ht="12.75">
      <c r="A25" s="169"/>
      <c r="B25" s="164"/>
    </row>
    <row r="26" spans="1:2" ht="12.75">
      <c r="A26" s="169"/>
      <c r="B26" s="164"/>
    </row>
    <row r="27" spans="1:2" ht="12.75">
      <c r="A27" s="169"/>
      <c r="B27" s="164"/>
    </row>
    <row r="28" spans="1:2" ht="12.75">
      <c r="A28" s="169"/>
      <c r="B28" s="164"/>
    </row>
    <row r="30" spans="1:2" ht="12.75">
      <c r="A30" s="159" t="str">
        <f>+PK!A39</f>
        <v>U  Sarajevu, 17.08.2022.godine</v>
      </c>
      <c r="B30" s="144"/>
    </row>
    <row r="31" spans="1:2" ht="12.75">
      <c r="A31" s="160"/>
      <c r="B31" s="161"/>
    </row>
    <row r="32" ht="12.75">
      <c r="B32" s="144" t="s">
        <v>555</v>
      </c>
    </row>
    <row r="33" ht="12.75">
      <c r="B33" s="161"/>
    </row>
  </sheetData>
  <sheetProtection/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Hubanic, Ruzica</cp:lastModifiedBy>
  <cp:lastPrinted>2021-08-03T08:47:21Z</cp:lastPrinted>
  <dcterms:created xsi:type="dcterms:W3CDTF">2010-09-03T11:16:46Z</dcterms:created>
  <dcterms:modified xsi:type="dcterms:W3CDTF">2022-08-22T13:26:24Z</dcterms:modified>
  <cp:category/>
  <cp:version/>
  <cp:contentType/>
  <cp:contentStatus/>
</cp:coreProperties>
</file>